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KLJOHO\OneDrive - LKAB\Johan Dator\Övrigt\NSF\Årsmöte 251011\"/>
    </mc:Choice>
  </mc:AlternateContent>
  <xr:revisionPtr revIDLastSave="0" documentId="13_ncr:1_{C386B7F7-47FF-44CA-B88B-4FA50351BDCB}" xr6:coauthVersionLast="47" xr6:coauthVersionMax="47" xr10:uidLastSave="{00000000-0000-0000-0000-000000000000}"/>
  <bookViews>
    <workbookView xWindow="-110" yWindow="-110" windowWidth="19420" windowHeight="10300" activeTab="2" xr2:uid="{37F23C03-0114-4F6C-810D-F4A96D9207D9}"/>
  </bookViews>
  <sheets>
    <sheet name="Blad1" sheetId="1" r:id="rId1"/>
    <sheet name="Budget 2024-2025" sheetId="3" r:id="rId2"/>
    <sheet name="2025-2026" sheetId="4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44" i="4" l="1"/>
  <c r="G46" i="4"/>
  <c r="I39" i="4"/>
  <c r="I42" i="4" s="1"/>
  <c r="H42" i="4"/>
  <c r="I34" i="4"/>
  <c r="H34" i="4"/>
  <c r="I27" i="4"/>
  <c r="I36" i="4" s="1"/>
  <c r="H27" i="4"/>
  <c r="H36" i="4" s="1"/>
  <c r="G42" i="4"/>
  <c r="G34" i="4"/>
  <c r="G27" i="4"/>
  <c r="G36" i="4" l="1"/>
  <c r="I46" i="4"/>
  <c r="L6" i="4"/>
  <c r="L7" i="4"/>
  <c r="L8" i="4"/>
  <c r="L9" i="4"/>
  <c r="L10" i="4"/>
  <c r="M11" i="4"/>
  <c r="N11" i="4"/>
  <c r="O6" i="4"/>
  <c r="O7" i="4"/>
  <c r="O8" i="4"/>
  <c r="O9" i="4"/>
  <c r="O10" i="4"/>
  <c r="L5" i="4"/>
  <c r="O5" i="4"/>
  <c r="G19" i="4"/>
  <c r="G10" i="4"/>
  <c r="D16" i="4"/>
  <c r="D15" i="4"/>
  <c r="D10" i="4"/>
  <c r="Y31" i="1"/>
  <c r="X31" i="1"/>
  <c r="Y29" i="1"/>
  <c r="X29" i="1"/>
  <c r="Y24" i="1"/>
  <c r="X24" i="1"/>
  <c r="Y12" i="1"/>
  <c r="X12" i="1"/>
  <c r="Z29" i="1"/>
  <c r="Z31" i="1" s="1"/>
  <c r="D19" i="4" l="1"/>
  <c r="L11" i="4"/>
  <c r="O11" i="4"/>
  <c r="G21" i="4"/>
  <c r="T63" i="1"/>
  <c r="U68" i="1"/>
  <c r="U70" i="1" s="1"/>
  <c r="U147" i="1" s="1"/>
  <c r="T68" i="1"/>
  <c r="U63" i="1"/>
  <c r="T101" i="1"/>
  <c r="T144" i="1" s="1"/>
  <c r="U101" i="1"/>
  <c r="U144" i="1" s="1"/>
  <c r="Y108" i="1"/>
  <c r="X136" i="1"/>
  <c r="X138" i="1" s="1"/>
  <c r="Y136" i="1"/>
  <c r="Y138" i="1" s="1"/>
  <c r="Y149" i="1" s="1"/>
  <c r="Y128" i="1"/>
  <c r="X128" i="1"/>
  <c r="X130" i="1" s="1"/>
  <c r="X124" i="1"/>
  <c r="Y124" i="1"/>
  <c r="X108" i="1"/>
  <c r="Y87" i="1"/>
  <c r="X87" i="1"/>
  <c r="Y83" i="1"/>
  <c r="X83" i="1"/>
  <c r="X71" i="1"/>
  <c r="X73" i="1" s="1"/>
  <c r="Y71" i="1"/>
  <c r="Y66" i="1"/>
  <c r="X66" i="1"/>
  <c r="X62" i="1"/>
  <c r="Y62" i="1"/>
  <c r="Y51" i="1"/>
  <c r="Y46" i="1"/>
  <c r="Y41" i="1"/>
  <c r="Y112" i="1"/>
  <c r="Y114" i="1" s="1"/>
  <c r="X112" i="1"/>
  <c r="Y99" i="1"/>
  <c r="X99" i="1"/>
  <c r="Z153" i="1"/>
  <c r="Y91" i="1"/>
  <c r="Y93" i="1" s="1"/>
  <c r="X91" i="1"/>
  <c r="X93" i="1" s="1"/>
  <c r="U146" i="1"/>
  <c r="U148" i="1"/>
  <c r="T146" i="1"/>
  <c r="Z136" i="1"/>
  <c r="Z138" i="1" s="1"/>
  <c r="U138" i="1"/>
  <c r="U149" i="1" s="1"/>
  <c r="T138" i="1"/>
  <c r="T149" i="1" s="1"/>
  <c r="Z124" i="1"/>
  <c r="Z128" i="1"/>
  <c r="Z130" i="1" s="1"/>
  <c r="U122" i="1"/>
  <c r="T122" i="1"/>
  <c r="T148" i="1" s="1"/>
  <c r="Z112" i="1"/>
  <c r="Z108" i="1"/>
  <c r="U81" i="1"/>
  <c r="U145" i="1" s="1"/>
  <c r="T81" i="1"/>
  <c r="T145" i="1" s="1"/>
  <c r="Z83" i="1"/>
  <c r="Z71" i="1"/>
  <c r="Z66" i="1"/>
  <c r="Z62" i="1"/>
  <c r="X41" i="1"/>
  <c r="Z41" i="1"/>
  <c r="X46" i="1"/>
  <c r="Z46" i="1"/>
  <c r="X51" i="1"/>
  <c r="X53" i="1" s="1"/>
  <c r="X146" i="1" s="1"/>
  <c r="Z51" i="1"/>
  <c r="U15" i="1"/>
  <c r="T15" i="1"/>
  <c r="U10" i="1"/>
  <c r="T10" i="1"/>
  <c r="T17" i="1" s="1"/>
  <c r="B17" i="3"/>
  <c r="B16" i="3"/>
  <c r="B20" i="3" s="1"/>
  <c r="B11" i="3"/>
  <c r="L17" i="3"/>
  <c r="L15" i="3"/>
  <c r="L14" i="3"/>
  <c r="L13" i="3"/>
  <c r="L12" i="3"/>
  <c r="J15" i="3"/>
  <c r="J17" i="3" s="1"/>
  <c r="I15" i="3"/>
  <c r="I17" i="3" s="1"/>
  <c r="H15" i="3"/>
  <c r="H17" i="3" s="1"/>
  <c r="L7" i="3"/>
  <c r="L8" i="3"/>
  <c r="L9" i="3"/>
  <c r="L10" i="3"/>
  <c r="L19" i="3"/>
  <c r="L20" i="3"/>
  <c r="L21" i="3"/>
  <c r="L22" i="3"/>
  <c r="L23" i="3"/>
  <c r="L24" i="3"/>
  <c r="L25" i="3"/>
  <c r="L26" i="3"/>
  <c r="L28" i="3"/>
  <c r="L29" i="3"/>
  <c r="L30" i="3"/>
  <c r="L31" i="3"/>
  <c r="L32" i="3"/>
  <c r="L33" i="3"/>
  <c r="L34" i="3"/>
  <c r="L35" i="3"/>
  <c r="L36" i="3"/>
  <c r="L37" i="3"/>
  <c r="L38" i="3"/>
  <c r="L39" i="3"/>
  <c r="L41" i="3"/>
  <c r="L42" i="3"/>
  <c r="L43" i="3"/>
  <c r="L44" i="3"/>
  <c r="L45" i="3"/>
  <c r="L47" i="3"/>
  <c r="L6" i="3"/>
  <c r="J45" i="3"/>
  <c r="I45" i="3"/>
  <c r="H45" i="3"/>
  <c r="J39" i="3"/>
  <c r="I39" i="3"/>
  <c r="H39" i="3"/>
  <c r="J26" i="3"/>
  <c r="I26" i="3"/>
  <c r="H26" i="3"/>
  <c r="J10" i="3"/>
  <c r="I10" i="3"/>
  <c r="H10" i="3"/>
  <c r="L39" i="1"/>
  <c r="J31" i="1"/>
  <c r="J25" i="1"/>
  <c r="K25" i="1"/>
  <c r="L25" i="1"/>
  <c r="K31" i="1"/>
  <c r="L31" i="1"/>
  <c r="K12" i="1"/>
  <c r="L12" i="1"/>
  <c r="J12" i="1"/>
  <c r="G15" i="1"/>
  <c r="G10" i="1"/>
  <c r="F10" i="1"/>
  <c r="E10" i="1"/>
  <c r="F15" i="1"/>
  <c r="E15" i="1"/>
  <c r="Y73" i="1" l="1"/>
  <c r="Y130" i="1"/>
  <c r="Y148" i="1"/>
  <c r="Z114" i="1"/>
  <c r="X148" i="1"/>
  <c r="T70" i="1"/>
  <c r="T147" i="1" s="1"/>
  <c r="T151" i="1" s="1"/>
  <c r="U17" i="1"/>
  <c r="U151" i="1"/>
  <c r="Y53" i="1"/>
  <c r="Y146" i="1" s="1"/>
  <c r="Y144" i="1"/>
  <c r="X149" i="1"/>
  <c r="Z73" i="1"/>
  <c r="Y147" i="1"/>
  <c r="X147" i="1"/>
  <c r="Z53" i="1"/>
  <c r="E46" i="1"/>
  <c r="H47" i="3"/>
  <c r="I47" i="3"/>
  <c r="J47" i="3"/>
  <c r="J33" i="1"/>
  <c r="L33" i="1"/>
  <c r="K33" i="1"/>
  <c r="G17" i="1"/>
  <c r="E17" i="1"/>
  <c r="F17" i="1"/>
  <c r="J39" i="1" l="1"/>
  <c r="K39" i="1"/>
  <c r="X145" i="1" l="1"/>
  <c r="Y145" i="1"/>
  <c r="Y153" i="1" s="1"/>
  <c r="X114" i="1"/>
  <c r="X144" i="1" s="1"/>
  <c r="X153" i="1" s="1"/>
  <c r="H44" i="4" l="1"/>
  <c r="H46" i="4" s="1"/>
  <c r="E48" i="1" l="1"/>
  <c r="E35" i="1"/>
  <c r="Z93" i="1"/>
  <c r="Z91" i="1"/>
  <c r="Z87" i="1"/>
  <c r="Z99" i="1"/>
</calcChain>
</file>

<file path=xl/sharedStrings.xml><?xml version="1.0" encoding="utf-8"?>
<sst xmlns="http://schemas.openxmlformats.org/spreadsheetml/2006/main" count="449" uniqueCount="117">
  <si>
    <t>Nettoomsättning</t>
  </si>
  <si>
    <t>Aktiverat arbete för egen räkning</t>
  </si>
  <si>
    <t>Rörelsens kostnader</t>
  </si>
  <si>
    <t>Tävling/Träning</t>
  </si>
  <si>
    <t>Sanktionsintäkter</t>
  </si>
  <si>
    <t>Övriga Intäker</t>
  </si>
  <si>
    <t>Öresutjämning</t>
  </si>
  <si>
    <t>Statliga Bidrag</t>
  </si>
  <si>
    <t>Övriga Bidrag</t>
  </si>
  <si>
    <t>Medlemsavgifter</t>
  </si>
  <si>
    <t>Innevarande period</t>
  </si>
  <si>
    <t>Period fg år</t>
  </si>
  <si>
    <t>Budget</t>
  </si>
  <si>
    <t>SSF Årsavgifter</t>
  </si>
  <si>
    <t>NSF Årsavgifter</t>
  </si>
  <si>
    <t>Sanktionsavgifter</t>
  </si>
  <si>
    <t>20 kronan</t>
  </si>
  <si>
    <t>Vasaloppet</t>
  </si>
  <si>
    <t>SDF Bidrag</t>
  </si>
  <si>
    <t>Summa</t>
  </si>
  <si>
    <t>Tävling /Träning</t>
  </si>
  <si>
    <t>Kost/Logi</t>
  </si>
  <si>
    <t>Materialkostnader</t>
  </si>
  <si>
    <t>Start/Anmälningsavgifter</t>
  </si>
  <si>
    <t>Resekostnader/Biljetter</t>
  </si>
  <si>
    <t>Övriga kostnader</t>
  </si>
  <si>
    <t>Summa råvaror &amp; Förnödenheter</t>
  </si>
  <si>
    <t>Drivmedel för personbilar</t>
  </si>
  <si>
    <t>Skatter/avgifter släp</t>
  </si>
  <si>
    <t>Resekostnader</t>
  </si>
  <si>
    <t>Konferenskostnader/Lokal</t>
  </si>
  <si>
    <t>Porto</t>
  </si>
  <si>
    <t>Övriga förvaltningskostnader</t>
  </si>
  <si>
    <t>Redovisningstjänster</t>
  </si>
  <si>
    <t>Bankkostnader</t>
  </si>
  <si>
    <t>Övriga externa tjänster</t>
  </si>
  <si>
    <t>Medlems &amp; föreningsavgifter</t>
  </si>
  <si>
    <t>Arvoden</t>
  </si>
  <si>
    <t>Bilersättning skattefri</t>
  </si>
  <si>
    <t>Premier för arbetsmarknadsförs</t>
  </si>
  <si>
    <t>Utbildning</t>
  </si>
  <si>
    <t>Summa övriga externa kostnader</t>
  </si>
  <si>
    <t>Summa Personalkostnader</t>
  </si>
  <si>
    <t>Intäkter</t>
  </si>
  <si>
    <t>40 000</t>
  </si>
  <si>
    <t>Kostnader</t>
  </si>
  <si>
    <t>Externa tjänster</t>
  </si>
  <si>
    <t>45 000</t>
  </si>
  <si>
    <t>15 000</t>
  </si>
  <si>
    <t>Styrelsen</t>
  </si>
  <si>
    <t>Alpina</t>
  </si>
  <si>
    <t>Längd</t>
  </si>
  <si>
    <t>Skidting</t>
  </si>
  <si>
    <t>25 000</t>
  </si>
  <si>
    <t>Avskrivningar</t>
  </si>
  <si>
    <t xml:space="preserve">Summa </t>
  </si>
  <si>
    <t>410 000</t>
  </si>
  <si>
    <t>Rörelsens Intäkter</t>
  </si>
  <si>
    <t>Resultat</t>
  </si>
  <si>
    <t>Reparation och underhåll</t>
  </si>
  <si>
    <t>Ränteintäkter</t>
  </si>
  <si>
    <t>Dröjsmålsräntor</t>
  </si>
  <si>
    <t>Budget (2023-2024)</t>
  </si>
  <si>
    <t>Innevarande period  (2023-2024)</t>
  </si>
  <si>
    <t>Period fg år  (2022-2023)</t>
  </si>
  <si>
    <t>1000 Alpina</t>
  </si>
  <si>
    <t>1001 A LVC</t>
  </si>
  <si>
    <t>3002 Folksam Cup</t>
  </si>
  <si>
    <t>3000 Längd</t>
  </si>
  <si>
    <t>3006 Tidtagningsutr</t>
  </si>
  <si>
    <t>3005 Junior/Senior proj</t>
  </si>
  <si>
    <t>7001 Styrelsen</t>
  </si>
  <si>
    <t>7000 G Gemensamt</t>
  </si>
  <si>
    <t>Totalt</t>
  </si>
  <si>
    <t>Budget 2003-2024</t>
  </si>
  <si>
    <t>Budget 2023-2024</t>
  </si>
  <si>
    <t>Resultat helår 230701-240630</t>
  </si>
  <si>
    <t>Träning/Tävling</t>
  </si>
  <si>
    <t>Sanktionsintäker</t>
  </si>
  <si>
    <t>Budget 2024-2025 Intäkter</t>
  </si>
  <si>
    <t>Budget 2004-2025 Kostnader</t>
  </si>
  <si>
    <t>Totalt för 230701-240630</t>
  </si>
  <si>
    <t>Junior/Senior</t>
  </si>
  <si>
    <t>Gemensamt</t>
  </si>
  <si>
    <t>Statliga bidrag</t>
  </si>
  <si>
    <t>Folksam Cup</t>
  </si>
  <si>
    <t>Sommarskidskola</t>
  </si>
  <si>
    <t>Skidtinget</t>
  </si>
  <si>
    <t>Tidtagningsutr</t>
  </si>
  <si>
    <t>Bidrag SSF + övriga</t>
  </si>
  <si>
    <t>Övriga Intäkter</t>
  </si>
  <si>
    <t>Övrigt</t>
  </si>
  <si>
    <t>Tävling / Träning</t>
  </si>
  <si>
    <t>Budget 2025-2026 Intäkter</t>
  </si>
  <si>
    <t>Budget 2025-2026 Kostnader</t>
  </si>
  <si>
    <t>Årets resultat</t>
  </si>
  <si>
    <t>2024-2025</t>
  </si>
  <si>
    <t>2023-2024</t>
  </si>
  <si>
    <t>3890 Medlemsavgifter</t>
  </si>
  <si>
    <t>Diff</t>
  </si>
  <si>
    <t>3820 Statliga bidrag</t>
  </si>
  <si>
    <t>3010 Tävling/träning</t>
  </si>
  <si>
    <t>3040 Sanktionsintäkter</t>
  </si>
  <si>
    <t>3049 Övriga intäkter</t>
  </si>
  <si>
    <t>3550 Fakturerade resekostnader</t>
  </si>
  <si>
    <t>2025-2026 (B)</t>
  </si>
  <si>
    <t>Summa intäkter</t>
  </si>
  <si>
    <t>Resultaträkning</t>
  </si>
  <si>
    <t>LVC</t>
  </si>
  <si>
    <t>ICA Cup</t>
  </si>
  <si>
    <t>Sommarskidskolan</t>
  </si>
  <si>
    <t>Junior/Senior Projekt</t>
  </si>
  <si>
    <t>Intäkt</t>
  </si>
  <si>
    <t>Kostnad</t>
  </si>
  <si>
    <t>Resultat per resultatenhet</t>
  </si>
  <si>
    <t>Totalt AK+LK</t>
  </si>
  <si>
    <t>Avskrivningar + övrigt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</si>
</sst>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"/>
    <numFmt numFmtId="165" formatCode="#,##0_ ;[Red]\-#,##0\ "/>
  </numFmts>
  <fonts count="10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1"/>
      <name val="Calibri"/>
      <family val="2"/>
    </font>
    <font>
      <b/>
      <sz val="11"/>
      <color theme="1"/>
      <name val="Calibri"/>
      <family val="2"/>
    </font>
    <font>
      <sz val="11"/>
      <color rgb="FF000000"/>
      <name val="Calibri"/>
      <family val="2"/>
    </font>
    <font>
      <sz val="9"/>
      <color theme="1"/>
      <name val="Calibri"/>
      <family val="2"/>
    </font>
    <font>
      <b/>
      <sz val="11"/>
      <name val="Aptos Narrow"/>
      <family val="2"/>
      <scheme val="minor"/>
    </font>
    <font>
      <sz val="11"/>
      <name val="Calibri"/>
      <family val="2"/>
    </font>
    <font>
      <sz val="11"/>
      <name val="Aptos Narrow"/>
      <family val="2"/>
      <scheme val="minor"/>
    </font>
    <font>
      <b/>
      <sz val="11"/>
      <name val="Calibri"/>
      <family val="2"/>
    </font>
  </fonts>
  <fills count="10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2"/>
        <bgColor indexed="64"/>
      </patternFill>
    </fill>
  </fills>
  <borders count="9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1">
    <xf numFmtId="0" fontId="0" fillId="0" borderId="0" xfId="0"/>
    <xf numFmtId="164" fontId="0" fillId="0" borderId="0" xfId="0" applyNumberFormat="1"/>
    <xf numFmtId="0" fontId="0" fillId="0" borderId="1" xfId="0" applyBorder="1"/>
    <xf numFmtId="164" fontId="0" fillId="0" borderId="1" xfId="0" applyNumberFormat="1" applyBorder="1"/>
    <xf numFmtId="0" fontId="1" fillId="0" borderId="0" xfId="0" applyFont="1"/>
    <xf numFmtId="0" fontId="1" fillId="2" borderId="0" xfId="0" applyFont="1" applyFill="1"/>
    <xf numFmtId="0" fontId="1" fillId="3" borderId="0" xfId="0" applyFont="1" applyFill="1"/>
    <xf numFmtId="0" fontId="1" fillId="3" borderId="0" xfId="0" applyFont="1" applyFill="1" applyAlignment="1">
      <alignment wrapText="1"/>
    </xf>
    <xf numFmtId="164" fontId="1" fillId="0" borderId="0" xfId="0" applyNumberFormat="1" applyFont="1"/>
    <xf numFmtId="164" fontId="1" fillId="3" borderId="0" xfId="0" applyNumberFormat="1" applyFont="1" applyFill="1"/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3" fontId="3" fillId="0" borderId="0" xfId="0" applyNumberFormat="1" applyFont="1" applyAlignment="1">
      <alignment vertical="center"/>
    </xf>
    <xf numFmtId="0" fontId="0" fillId="4" borderId="0" xfId="0" applyFill="1"/>
    <xf numFmtId="0" fontId="1" fillId="5" borderId="0" xfId="0" applyFont="1" applyFill="1"/>
    <xf numFmtId="0" fontId="1" fillId="6" borderId="0" xfId="0" applyFont="1" applyFill="1"/>
    <xf numFmtId="0" fontId="1" fillId="7" borderId="0" xfId="0" applyFont="1" applyFill="1"/>
    <xf numFmtId="4" fontId="0" fillId="0" borderId="0" xfId="0" applyNumberFormat="1"/>
    <xf numFmtId="3" fontId="0" fillId="0" borderId="0" xfId="0" applyNumberFormat="1"/>
    <xf numFmtId="3" fontId="0" fillId="0" borderId="1" xfId="0" applyNumberFormat="1" applyBorder="1"/>
    <xf numFmtId="3" fontId="1" fillId="5" borderId="0" xfId="0" applyNumberFormat="1" applyFont="1" applyFill="1"/>
    <xf numFmtId="3" fontId="0" fillId="4" borderId="0" xfId="0" applyNumberFormat="1" applyFill="1"/>
    <xf numFmtId="3" fontId="1" fillId="0" borderId="0" xfId="0" applyNumberFormat="1" applyFont="1"/>
    <xf numFmtId="3" fontId="1" fillId="6" borderId="0" xfId="0" applyNumberFormat="1" applyFont="1" applyFill="1"/>
    <xf numFmtId="3" fontId="1" fillId="7" borderId="0" xfId="0" applyNumberFormat="1" applyFont="1" applyFill="1"/>
    <xf numFmtId="3" fontId="1" fillId="3" borderId="0" xfId="0" applyNumberFormat="1" applyFont="1" applyFill="1"/>
    <xf numFmtId="3" fontId="0" fillId="0" borderId="0" xfId="0" applyNumberFormat="1" applyAlignment="1">
      <alignment horizontal="right"/>
    </xf>
    <xf numFmtId="3" fontId="3" fillId="0" borderId="0" xfId="0" applyNumberFormat="1" applyFont="1" applyAlignment="1">
      <alignment horizontal="right" vertical="center"/>
    </xf>
    <xf numFmtId="0" fontId="2" fillId="0" borderId="1" xfId="0" applyFont="1" applyBorder="1" applyAlignment="1">
      <alignment vertical="center"/>
    </xf>
    <xf numFmtId="3" fontId="0" fillId="0" borderId="1" xfId="0" applyNumberFormat="1" applyBorder="1" applyAlignment="1">
      <alignment horizontal="right"/>
    </xf>
    <xf numFmtId="0" fontId="0" fillId="0" borderId="0" xfId="0" applyAlignment="1">
      <alignment horizontal="right"/>
    </xf>
    <xf numFmtId="3" fontId="2" fillId="0" borderId="0" xfId="0" applyNumberFormat="1" applyFont="1" applyAlignment="1">
      <alignment horizontal="right" vertical="center"/>
    </xf>
    <xf numFmtId="0" fontId="0" fillId="0" borderId="1" xfId="0" applyBorder="1" applyAlignment="1">
      <alignment horizontal="right"/>
    </xf>
    <xf numFmtId="0" fontId="2" fillId="0" borderId="1" xfId="0" applyFont="1" applyBorder="1" applyAlignment="1">
      <alignment horizontal="right" vertical="center"/>
    </xf>
    <xf numFmtId="0" fontId="0" fillId="3" borderId="0" xfId="0" applyFill="1"/>
    <xf numFmtId="3" fontId="1" fillId="0" borderId="1" xfId="0" applyNumberFormat="1" applyFont="1" applyBorder="1"/>
    <xf numFmtId="3" fontId="1" fillId="3" borderId="0" xfId="0" applyNumberFormat="1" applyFont="1" applyFill="1" applyAlignment="1">
      <alignment wrapText="1"/>
    </xf>
    <xf numFmtId="3" fontId="2" fillId="0" borderId="1" xfId="0" applyNumberFormat="1" applyFont="1" applyBorder="1" applyAlignment="1">
      <alignment horizontal="right" vertical="center"/>
    </xf>
    <xf numFmtId="3" fontId="2" fillId="0" borderId="0" xfId="0" applyNumberFormat="1" applyFont="1" applyAlignment="1">
      <alignment vertical="center"/>
    </xf>
    <xf numFmtId="0" fontId="3" fillId="3" borderId="0" xfId="0" applyFont="1" applyFill="1" applyAlignment="1">
      <alignment vertical="center"/>
    </xf>
    <xf numFmtId="3" fontId="3" fillId="3" borderId="0" xfId="0" applyNumberFormat="1" applyFont="1" applyFill="1" applyAlignment="1">
      <alignment vertical="center"/>
    </xf>
    <xf numFmtId="0" fontId="2" fillId="0" borderId="0" xfId="0" applyFont="1" applyAlignment="1">
      <alignment horizontal="right" vertical="center"/>
    </xf>
    <xf numFmtId="0" fontId="1" fillId="0" borderId="2" xfId="0" applyFont="1" applyBorder="1"/>
    <xf numFmtId="3" fontId="1" fillId="0" borderId="2" xfId="0" applyNumberFormat="1" applyFont="1" applyBorder="1"/>
    <xf numFmtId="0" fontId="1" fillId="3" borderId="2" xfId="0" applyFont="1" applyFill="1" applyBorder="1"/>
    <xf numFmtId="3" fontId="1" fillId="3" borderId="2" xfId="0" applyNumberFormat="1" applyFont="1" applyFill="1" applyBorder="1"/>
    <xf numFmtId="0" fontId="2" fillId="0" borderId="3" xfId="0" applyFont="1" applyBorder="1" applyAlignment="1">
      <alignment vertical="center"/>
    </xf>
    <xf numFmtId="3" fontId="0" fillId="0" borderId="4" xfId="0" applyNumberFormat="1" applyBorder="1" applyAlignment="1">
      <alignment horizontal="right"/>
    </xf>
    <xf numFmtId="0" fontId="2" fillId="0" borderId="5" xfId="0" applyFont="1" applyBorder="1" applyAlignment="1">
      <alignment vertical="center"/>
    </xf>
    <xf numFmtId="3" fontId="0" fillId="0" borderId="6" xfId="0" applyNumberFormat="1" applyBorder="1" applyAlignment="1">
      <alignment horizontal="right"/>
    </xf>
    <xf numFmtId="0" fontId="3" fillId="0" borderId="5" xfId="0" applyFont="1" applyBorder="1" applyAlignment="1">
      <alignment vertical="center"/>
    </xf>
    <xf numFmtId="3" fontId="3" fillId="0" borderId="6" xfId="0" applyNumberFormat="1" applyFont="1" applyBorder="1" applyAlignment="1">
      <alignment horizontal="right" vertical="center"/>
    </xf>
    <xf numFmtId="0" fontId="1" fillId="3" borderId="7" xfId="0" applyFont="1" applyFill="1" applyBorder="1"/>
    <xf numFmtId="3" fontId="0" fillId="3" borderId="8" xfId="0" applyNumberFormat="1" applyFill="1" applyBorder="1"/>
    <xf numFmtId="3" fontId="5" fillId="0" borderId="1" xfId="0" applyNumberFormat="1" applyFont="1" applyBorder="1" applyAlignment="1">
      <alignment vertical="center"/>
    </xf>
    <xf numFmtId="3" fontId="0" fillId="2" borderId="0" xfId="0" applyNumberFormat="1" applyFill="1"/>
    <xf numFmtId="0" fontId="0" fillId="3" borderId="2" xfId="0" applyFill="1" applyBorder="1"/>
    <xf numFmtId="0" fontId="0" fillId="8" borderId="0" xfId="0" applyFill="1"/>
    <xf numFmtId="3" fontId="0" fillId="8" borderId="0" xfId="0" applyNumberFormat="1" applyFill="1"/>
    <xf numFmtId="0" fontId="0" fillId="8" borderId="1" xfId="0" applyFill="1" applyBorder="1"/>
    <xf numFmtId="3" fontId="0" fillId="8" borderId="1" xfId="0" applyNumberFormat="1" applyFill="1" applyBorder="1"/>
    <xf numFmtId="3" fontId="1" fillId="8" borderId="0" xfId="0" applyNumberFormat="1" applyFont="1" applyFill="1"/>
    <xf numFmtId="3" fontId="2" fillId="8" borderId="0" xfId="0" applyNumberFormat="1" applyFont="1" applyFill="1" applyAlignment="1">
      <alignment horizontal="right" vertical="center"/>
    </xf>
    <xf numFmtId="0" fontId="0" fillId="8" borderId="0" xfId="0" applyFill="1" applyAlignment="1">
      <alignment horizontal="right"/>
    </xf>
    <xf numFmtId="0" fontId="2" fillId="8" borderId="0" xfId="0" applyFont="1" applyFill="1" applyAlignment="1">
      <alignment vertical="center"/>
    </xf>
    <xf numFmtId="0" fontId="2" fillId="8" borderId="1" xfId="0" applyFont="1" applyFill="1" applyBorder="1" applyAlignment="1">
      <alignment vertical="center"/>
    </xf>
    <xf numFmtId="0" fontId="3" fillId="3" borderId="2" xfId="0" applyFont="1" applyFill="1" applyBorder="1" applyAlignment="1">
      <alignment vertical="center"/>
    </xf>
    <xf numFmtId="3" fontId="3" fillId="3" borderId="2" xfId="0" applyNumberFormat="1" applyFont="1" applyFill="1" applyBorder="1" applyAlignment="1">
      <alignment vertical="center"/>
    </xf>
    <xf numFmtId="164" fontId="1" fillId="3" borderId="2" xfId="0" applyNumberFormat="1" applyFont="1" applyFill="1" applyBorder="1"/>
    <xf numFmtId="3" fontId="0" fillId="0" borderId="0" xfId="0" applyNumberFormat="1" applyAlignment="1">
      <alignment horizontal="center"/>
    </xf>
    <xf numFmtId="3" fontId="0" fillId="0" borderId="1" xfId="0" applyNumberFormat="1" applyBorder="1" applyAlignment="1">
      <alignment horizontal="center"/>
    </xf>
    <xf numFmtId="3" fontId="1" fillId="0" borderId="0" xfId="0" applyNumberFormat="1" applyFont="1" applyAlignment="1">
      <alignment horizontal="center"/>
    </xf>
    <xf numFmtId="0" fontId="1" fillId="3" borderId="0" xfId="0" applyFont="1" applyFill="1" applyAlignment="1">
      <alignment horizontal="center"/>
    </xf>
    <xf numFmtId="3" fontId="0" fillId="0" borderId="0" xfId="0" applyNumberFormat="1" applyAlignment="1"/>
    <xf numFmtId="0" fontId="0" fillId="8" borderId="0" xfId="0" applyFill="1" applyBorder="1"/>
    <xf numFmtId="165" fontId="0" fillId="8" borderId="0" xfId="0" applyNumberFormat="1" applyFill="1" applyBorder="1" applyAlignment="1"/>
    <xf numFmtId="3" fontId="0" fillId="8" borderId="0" xfId="0" applyNumberFormat="1" applyFill="1" applyBorder="1" applyAlignment="1"/>
    <xf numFmtId="3" fontId="0" fillId="8" borderId="0" xfId="0" applyNumberFormat="1" applyFill="1" applyAlignment="1"/>
    <xf numFmtId="165" fontId="0" fillId="8" borderId="0" xfId="0" applyNumberFormat="1" applyFill="1" applyAlignment="1"/>
    <xf numFmtId="165" fontId="0" fillId="8" borderId="1" xfId="0" applyNumberFormat="1" applyFill="1" applyBorder="1" applyAlignment="1"/>
    <xf numFmtId="3" fontId="0" fillId="8" borderId="1" xfId="0" applyNumberFormat="1" applyFill="1" applyBorder="1" applyAlignment="1"/>
    <xf numFmtId="0" fontId="1" fillId="8" borderId="0" xfId="0" applyFont="1" applyFill="1"/>
    <xf numFmtId="165" fontId="1" fillId="8" borderId="0" xfId="0" applyNumberFormat="1" applyFont="1" applyFill="1" applyAlignment="1"/>
    <xf numFmtId="0" fontId="1" fillId="9" borderId="0" xfId="0" applyFont="1" applyFill="1"/>
    <xf numFmtId="165" fontId="1" fillId="9" borderId="0" xfId="0" applyNumberFormat="1" applyFont="1" applyFill="1" applyAlignment="1"/>
    <xf numFmtId="0" fontId="1" fillId="3" borderId="1" xfId="0" applyFont="1" applyFill="1" applyBorder="1"/>
    <xf numFmtId="0" fontId="1" fillId="3" borderId="1" xfId="0" applyFont="1" applyFill="1" applyBorder="1" applyAlignment="1">
      <alignment horizontal="center"/>
    </xf>
    <xf numFmtId="0" fontId="6" fillId="9" borderId="0" xfId="0" applyFont="1" applyFill="1"/>
    <xf numFmtId="164" fontId="6" fillId="9" borderId="0" xfId="0" applyNumberFormat="1" applyFont="1" applyFill="1"/>
    <xf numFmtId="0" fontId="9" fillId="3" borderId="0" xfId="0" applyFont="1" applyFill="1" applyAlignment="1">
      <alignment vertical="center"/>
    </xf>
    <xf numFmtId="3" fontId="9" fillId="3" borderId="0" xfId="0" applyNumberFormat="1" applyFont="1" applyFill="1" applyAlignment="1">
      <alignment vertical="center"/>
    </xf>
    <xf numFmtId="0" fontId="7" fillId="8" borderId="0" xfId="0" applyFont="1" applyFill="1" applyAlignment="1">
      <alignment vertical="center"/>
    </xf>
    <xf numFmtId="3" fontId="7" fillId="8" borderId="0" xfId="0" applyNumberFormat="1" applyFont="1" applyFill="1" applyAlignment="1">
      <alignment horizontal="right" vertical="center"/>
    </xf>
    <xf numFmtId="0" fontId="8" fillId="8" borderId="0" xfId="0" applyFont="1" applyFill="1"/>
    <xf numFmtId="0" fontId="8" fillId="8" borderId="1" xfId="0" applyFont="1" applyFill="1" applyBorder="1"/>
    <xf numFmtId="3" fontId="7" fillId="8" borderId="1" xfId="0" applyNumberFormat="1" applyFont="1" applyFill="1" applyBorder="1" applyAlignment="1">
      <alignment horizontal="right" vertical="center"/>
    </xf>
    <xf numFmtId="3" fontId="8" fillId="8" borderId="0" xfId="0" applyNumberFormat="1" applyFont="1" applyFill="1"/>
    <xf numFmtId="0" fontId="7" fillId="8" borderId="1" xfId="0" applyFont="1" applyFill="1" applyBorder="1" applyAlignment="1">
      <alignment vertical="center"/>
    </xf>
    <xf numFmtId="3" fontId="8" fillId="8" borderId="1" xfId="0" applyNumberFormat="1" applyFont="1" applyFill="1" applyBorder="1"/>
    <xf numFmtId="3" fontId="6" fillId="3" borderId="0" xfId="0" applyNumberFormat="1" applyFont="1" applyFill="1" applyAlignment="1">
      <alignment horizontal="right"/>
    </xf>
    <xf numFmtId="0" fontId="4" fillId="0" borderId="0" xfId="0" applyFont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B0610A5-B396-4085-8F1C-B7DF28048C85}">
  <sheetPr>
    <tabColor theme="5" tint="0.79998168889431442"/>
  </sheetPr>
  <dimension ref="C4:Z153"/>
  <sheetViews>
    <sheetView topLeftCell="A27" zoomScale="88" zoomScaleNormal="88" workbookViewId="0">
      <selection activeCell="E31" sqref="E31"/>
    </sheetView>
  </sheetViews>
  <sheetFormatPr defaultRowHeight="14.5" x14ac:dyDescent="0.35"/>
  <cols>
    <col min="4" max="4" width="28.54296875" bestFit="1" customWidth="1"/>
    <col min="5" max="7" width="12.54296875" customWidth="1"/>
    <col min="8" max="8" width="4.1796875" customWidth="1"/>
    <col min="9" max="9" width="28.54296875" bestFit="1" customWidth="1"/>
    <col min="10" max="12" width="12.54296875" customWidth="1"/>
    <col min="19" max="19" width="30.81640625" bestFit="1" customWidth="1"/>
    <col min="20" max="21" width="15.7265625" customWidth="1"/>
    <col min="22" max="22" width="3.54296875" customWidth="1"/>
    <col min="23" max="23" width="30.7265625" bestFit="1" customWidth="1"/>
    <col min="24" max="25" width="15.7265625" customWidth="1"/>
  </cols>
  <sheetData>
    <row r="4" spans="4:26" x14ac:dyDescent="0.35">
      <c r="D4" s="5">
        <v>240630</v>
      </c>
      <c r="S4" s="44" t="s">
        <v>81</v>
      </c>
      <c r="T4" s="44"/>
      <c r="U4" s="44"/>
      <c r="V4" s="56"/>
      <c r="W4" s="56"/>
      <c r="X4" s="56"/>
      <c r="Y4" s="56"/>
    </row>
    <row r="5" spans="4:26" ht="29" x14ac:dyDescent="0.35">
      <c r="D5" s="6" t="s">
        <v>43</v>
      </c>
      <c r="E5" s="7" t="s">
        <v>10</v>
      </c>
      <c r="F5" s="7" t="s">
        <v>11</v>
      </c>
      <c r="G5" s="7" t="s">
        <v>12</v>
      </c>
      <c r="I5" s="6" t="s">
        <v>45</v>
      </c>
      <c r="J5" s="7" t="s">
        <v>10</v>
      </c>
      <c r="K5" s="7" t="s">
        <v>11</v>
      </c>
      <c r="L5" s="7" t="s">
        <v>12</v>
      </c>
      <c r="S5" s="6" t="s">
        <v>43</v>
      </c>
      <c r="T5" s="7" t="s">
        <v>10</v>
      </c>
      <c r="U5" s="7" t="s">
        <v>11</v>
      </c>
      <c r="W5" s="6" t="s">
        <v>45</v>
      </c>
      <c r="X5" s="7" t="s">
        <v>10</v>
      </c>
      <c r="Y5" s="7" t="s">
        <v>11</v>
      </c>
    </row>
    <row r="6" spans="4:26" x14ac:dyDescent="0.35">
      <c r="D6" t="s">
        <v>3</v>
      </c>
      <c r="E6" s="18">
        <v>421645</v>
      </c>
      <c r="F6" s="18">
        <v>379589</v>
      </c>
      <c r="G6" s="18"/>
      <c r="I6" t="s">
        <v>20</v>
      </c>
      <c r="J6" s="18">
        <v>186192.57</v>
      </c>
      <c r="K6" s="18">
        <v>298549.33</v>
      </c>
      <c r="L6" s="18"/>
      <c r="M6" s="18"/>
      <c r="S6" s="57" t="s">
        <v>3</v>
      </c>
      <c r="T6" s="58">
        <v>421645</v>
      </c>
      <c r="U6" s="58">
        <v>379589</v>
      </c>
      <c r="W6" s="57" t="s">
        <v>20</v>
      </c>
      <c r="X6" s="58">
        <v>186192.57</v>
      </c>
      <c r="Y6" s="58">
        <v>298549.33</v>
      </c>
    </row>
    <row r="7" spans="4:26" x14ac:dyDescent="0.35">
      <c r="D7" t="s">
        <v>4</v>
      </c>
      <c r="E7" s="18">
        <v>4450</v>
      </c>
      <c r="F7" s="18">
        <v>3750</v>
      </c>
      <c r="G7" s="18">
        <v>15000</v>
      </c>
      <c r="I7" t="s">
        <v>21</v>
      </c>
      <c r="J7" s="18">
        <v>222348.32</v>
      </c>
      <c r="K7" s="18">
        <v>369171.88</v>
      </c>
      <c r="L7" s="18"/>
      <c r="M7" s="18"/>
      <c r="S7" s="57" t="s">
        <v>4</v>
      </c>
      <c r="T7" s="58">
        <v>4450</v>
      </c>
      <c r="U7" s="58">
        <v>3750</v>
      </c>
      <c r="W7" s="57" t="s">
        <v>21</v>
      </c>
      <c r="X7" s="58">
        <v>222348.32</v>
      </c>
      <c r="Y7" s="58">
        <v>369171.88</v>
      </c>
    </row>
    <row r="8" spans="4:26" x14ac:dyDescent="0.35">
      <c r="D8" t="s">
        <v>5</v>
      </c>
      <c r="E8" s="18"/>
      <c r="F8" s="18">
        <v>405045</v>
      </c>
      <c r="G8" s="18"/>
      <c r="I8" t="s">
        <v>22</v>
      </c>
      <c r="J8" s="18">
        <v>31697</v>
      </c>
      <c r="K8" s="18">
        <v>171261.25</v>
      </c>
      <c r="L8" s="18"/>
      <c r="M8" s="18"/>
      <c r="S8" s="57" t="s">
        <v>5</v>
      </c>
      <c r="T8" s="58"/>
      <c r="U8" s="58">
        <v>405045</v>
      </c>
      <c r="W8" s="57" t="s">
        <v>22</v>
      </c>
      <c r="X8" s="58">
        <v>31697</v>
      </c>
      <c r="Y8" s="58">
        <v>171261.25</v>
      </c>
    </row>
    <row r="9" spans="4:26" x14ac:dyDescent="0.35">
      <c r="D9" s="2" t="s">
        <v>6</v>
      </c>
      <c r="E9" s="19">
        <v>0.77</v>
      </c>
      <c r="F9" s="19">
        <v>-2.77</v>
      </c>
      <c r="G9" s="19"/>
      <c r="I9" t="s">
        <v>23</v>
      </c>
      <c r="J9" s="18">
        <v>106200</v>
      </c>
      <c r="K9" s="18">
        <v>77600</v>
      </c>
      <c r="L9" s="18"/>
      <c r="M9" s="18"/>
      <c r="S9" s="59" t="s">
        <v>6</v>
      </c>
      <c r="T9" s="60">
        <v>0.77</v>
      </c>
      <c r="U9" s="60">
        <v>-2.77</v>
      </c>
      <c r="W9" s="57" t="s">
        <v>23</v>
      </c>
      <c r="X9" s="58">
        <v>106200</v>
      </c>
      <c r="Y9" s="58">
        <v>77600</v>
      </c>
    </row>
    <row r="10" spans="4:26" x14ac:dyDescent="0.35">
      <c r="D10" s="4" t="s">
        <v>0</v>
      </c>
      <c r="E10" s="22">
        <f>SUM(E6:E9)</f>
        <v>426095.77</v>
      </c>
      <c r="F10" s="22">
        <f>SUM(F6:F9)</f>
        <v>788381.23</v>
      </c>
      <c r="G10" s="22">
        <f>SUM(G6:G9)</f>
        <v>15000</v>
      </c>
      <c r="I10" t="s">
        <v>24</v>
      </c>
      <c r="J10" s="18">
        <v>85897</v>
      </c>
      <c r="K10" s="18">
        <v>94728</v>
      </c>
      <c r="L10" s="18"/>
      <c r="M10" s="18"/>
      <c r="S10" s="44" t="s">
        <v>0</v>
      </c>
      <c r="T10" s="45">
        <f>SUM(T6:T9)</f>
        <v>426095.77</v>
      </c>
      <c r="U10" s="45">
        <f>SUM(U6:U9)</f>
        <v>788381.23</v>
      </c>
      <c r="W10" s="57" t="s">
        <v>24</v>
      </c>
      <c r="X10" s="58">
        <v>85897</v>
      </c>
      <c r="Y10" s="58">
        <v>94728</v>
      </c>
    </row>
    <row r="11" spans="4:26" x14ac:dyDescent="0.35">
      <c r="E11" s="18"/>
      <c r="F11" s="18"/>
      <c r="G11" s="18"/>
      <c r="I11" s="2" t="s">
        <v>25</v>
      </c>
      <c r="J11" s="19">
        <v>62</v>
      </c>
      <c r="K11" s="19">
        <v>1538.14</v>
      </c>
      <c r="L11" s="19"/>
      <c r="M11" s="18"/>
      <c r="S11" s="57"/>
      <c r="T11" s="58"/>
      <c r="U11" s="58"/>
      <c r="W11" s="59" t="s">
        <v>25</v>
      </c>
      <c r="X11" s="60">
        <v>62</v>
      </c>
      <c r="Y11" s="60">
        <v>1538.14</v>
      </c>
    </row>
    <row r="12" spans="4:26" x14ac:dyDescent="0.35">
      <c r="D12" t="s">
        <v>7</v>
      </c>
      <c r="E12" s="18">
        <v>346412</v>
      </c>
      <c r="F12" s="18">
        <v>218511</v>
      </c>
      <c r="G12" s="18">
        <v>120000</v>
      </c>
      <c r="I12" s="14" t="s">
        <v>26</v>
      </c>
      <c r="J12" s="20">
        <f>SUM(J6:J11)</f>
        <v>632396.89</v>
      </c>
      <c r="K12" s="20">
        <f t="shared" ref="K12:L12" si="0">SUM(K6:K11)</f>
        <v>1012848.6</v>
      </c>
      <c r="L12" s="20">
        <f t="shared" si="0"/>
        <v>0</v>
      </c>
      <c r="M12" s="18"/>
      <c r="S12" s="57" t="s">
        <v>7</v>
      </c>
      <c r="T12" s="58">
        <v>346412</v>
      </c>
      <c r="U12" s="58">
        <v>218511</v>
      </c>
      <c r="W12" s="44" t="s">
        <v>26</v>
      </c>
      <c r="X12" s="45">
        <f>SUM(X6:X11)</f>
        <v>632396.89</v>
      </c>
      <c r="Y12" s="45">
        <f>SUM(Y6:Y11)</f>
        <v>1012848.6</v>
      </c>
      <c r="Z12" s="45"/>
    </row>
    <row r="13" spans="4:26" x14ac:dyDescent="0.35">
      <c r="D13" t="s">
        <v>8</v>
      </c>
      <c r="E13" s="18">
        <v>0</v>
      </c>
      <c r="F13" s="18">
        <v>85000</v>
      </c>
      <c r="G13" s="18">
        <v>150000</v>
      </c>
      <c r="J13" s="18"/>
      <c r="K13" s="18"/>
      <c r="L13" s="18"/>
      <c r="M13" s="18"/>
      <c r="S13" s="57" t="s">
        <v>8</v>
      </c>
      <c r="T13" s="58">
        <v>0</v>
      </c>
      <c r="U13" s="58">
        <v>85000</v>
      </c>
      <c r="W13" s="57" t="s">
        <v>59</v>
      </c>
      <c r="X13" s="58"/>
      <c r="Y13" s="58">
        <v>1990</v>
      </c>
    </row>
    <row r="14" spans="4:26" x14ac:dyDescent="0.35">
      <c r="D14" s="2" t="s">
        <v>9</v>
      </c>
      <c r="E14" s="19">
        <v>91000</v>
      </c>
      <c r="F14" s="19">
        <v>83000</v>
      </c>
      <c r="G14" s="19">
        <v>95000</v>
      </c>
      <c r="I14" t="s">
        <v>59</v>
      </c>
      <c r="J14" s="18"/>
      <c r="K14" s="18">
        <v>1990</v>
      </c>
      <c r="L14" s="18"/>
      <c r="M14" s="18"/>
      <c r="S14" s="59" t="s">
        <v>9</v>
      </c>
      <c r="T14" s="60">
        <v>91000</v>
      </c>
      <c r="U14" s="60">
        <v>83000</v>
      </c>
      <c r="W14" s="57" t="s">
        <v>27</v>
      </c>
      <c r="X14" s="58">
        <v>0</v>
      </c>
      <c r="Y14" s="58">
        <v>4739.5600000000004</v>
      </c>
    </row>
    <row r="15" spans="4:26" x14ac:dyDescent="0.35">
      <c r="D15" s="4" t="s">
        <v>1</v>
      </c>
      <c r="E15" s="22">
        <f>SUM(E12:E14)</f>
        <v>437412</v>
      </c>
      <c r="F15" s="22">
        <f>SUM(F12:F14)</f>
        <v>386511</v>
      </c>
      <c r="G15" s="22">
        <f>SUM(G12:G14)</f>
        <v>365000</v>
      </c>
      <c r="I15" t="s">
        <v>27</v>
      </c>
      <c r="J15" s="18">
        <v>0</v>
      </c>
      <c r="K15" s="18">
        <v>4739.5600000000004</v>
      </c>
      <c r="L15" s="18"/>
      <c r="M15" s="18"/>
      <c r="S15" s="44" t="s">
        <v>1</v>
      </c>
      <c r="T15" s="45">
        <f>SUM(T12:T14)</f>
        <v>437412</v>
      </c>
      <c r="U15" s="45">
        <f>SUM(U12:U14)</f>
        <v>386511</v>
      </c>
      <c r="W15" s="57" t="s">
        <v>28</v>
      </c>
      <c r="X15" s="58">
        <v>62</v>
      </c>
      <c r="Y15" s="58">
        <v>663</v>
      </c>
    </row>
    <row r="16" spans="4:26" x14ac:dyDescent="0.35">
      <c r="E16" s="18"/>
      <c r="F16" s="18"/>
      <c r="G16" s="18"/>
      <c r="I16" t="s">
        <v>28</v>
      </c>
      <c r="J16" s="18">
        <v>62</v>
      </c>
      <c r="K16" s="18">
        <v>663</v>
      </c>
      <c r="L16" s="18"/>
      <c r="M16" s="18"/>
      <c r="S16" s="57"/>
      <c r="T16" s="58"/>
      <c r="U16" s="58"/>
      <c r="W16" s="57" t="s">
        <v>29</v>
      </c>
      <c r="X16" s="58">
        <v>20882.349999999999</v>
      </c>
      <c r="Y16" s="58">
        <v>21768</v>
      </c>
    </row>
    <row r="17" spans="3:26" x14ac:dyDescent="0.35">
      <c r="D17" s="42" t="s">
        <v>57</v>
      </c>
      <c r="E17" s="43">
        <f>E15+E10</f>
        <v>863507.77</v>
      </c>
      <c r="F17" s="43">
        <f>F15+F10</f>
        <v>1174892.23</v>
      </c>
      <c r="G17" s="43">
        <f>G15+G10</f>
        <v>380000</v>
      </c>
      <c r="I17" t="s">
        <v>29</v>
      </c>
      <c r="J17" s="18">
        <v>20882.349999999999</v>
      </c>
      <c r="K17" s="18">
        <v>21768</v>
      </c>
      <c r="L17" s="18"/>
      <c r="M17" s="18"/>
      <c r="S17" s="44" t="s">
        <v>57</v>
      </c>
      <c r="T17" s="45">
        <f>T15+T10</f>
        <v>863507.77</v>
      </c>
      <c r="U17" s="45">
        <f>U15+U10</f>
        <v>1174892.23</v>
      </c>
      <c r="W17" s="57" t="s">
        <v>30</v>
      </c>
      <c r="X17" s="58">
        <v>63977</v>
      </c>
      <c r="Y17" s="58">
        <v>34439</v>
      </c>
    </row>
    <row r="18" spans="3:26" x14ac:dyDescent="0.35">
      <c r="I18" s="13" t="s">
        <v>30</v>
      </c>
      <c r="J18" s="21">
        <v>63977</v>
      </c>
      <c r="K18" s="21">
        <v>34439</v>
      </c>
      <c r="L18" s="18"/>
      <c r="M18" s="18"/>
      <c r="W18" s="57" t="s">
        <v>31</v>
      </c>
      <c r="X18" s="58">
        <v>1674</v>
      </c>
      <c r="Y18" s="58">
        <v>765</v>
      </c>
    </row>
    <row r="19" spans="3:26" x14ac:dyDescent="0.35">
      <c r="D19" s="6" t="s">
        <v>75</v>
      </c>
      <c r="E19" s="9"/>
      <c r="F19" s="9"/>
      <c r="G19" s="9"/>
      <c r="I19" t="s">
        <v>31</v>
      </c>
      <c r="J19" s="18">
        <v>1674</v>
      </c>
      <c r="K19" s="18">
        <v>765</v>
      </c>
      <c r="L19" s="18"/>
      <c r="M19" s="18"/>
      <c r="W19" s="57" t="s">
        <v>32</v>
      </c>
      <c r="X19" s="58">
        <v>3882</v>
      </c>
      <c r="Y19" s="58">
        <v>0</v>
      </c>
    </row>
    <row r="20" spans="3:26" x14ac:dyDescent="0.35">
      <c r="D20" s="10" t="s">
        <v>13</v>
      </c>
      <c r="E20" s="30"/>
      <c r="F20" s="31">
        <v>120000</v>
      </c>
      <c r="G20" s="30"/>
      <c r="I20" t="s">
        <v>32</v>
      </c>
      <c r="J20" s="18">
        <v>3882</v>
      </c>
      <c r="K20" s="18">
        <v>0</v>
      </c>
      <c r="L20" s="18"/>
      <c r="M20" s="18"/>
      <c r="W20" s="57" t="s">
        <v>33</v>
      </c>
      <c r="X20" s="58">
        <v>71579</v>
      </c>
      <c r="Y20" s="58">
        <v>47728.5</v>
      </c>
    </row>
    <row r="21" spans="3:26" x14ac:dyDescent="0.35">
      <c r="D21" s="10" t="s">
        <v>14</v>
      </c>
      <c r="E21" s="30"/>
      <c r="F21" s="31">
        <v>95000</v>
      </c>
      <c r="G21" s="30"/>
      <c r="I21" s="13" t="s">
        <v>33</v>
      </c>
      <c r="J21" s="21">
        <v>71579</v>
      </c>
      <c r="K21" s="21">
        <v>47728.5</v>
      </c>
      <c r="L21" s="18"/>
      <c r="M21" s="18"/>
      <c r="W21" s="57" t="s">
        <v>34</v>
      </c>
      <c r="X21" s="58">
        <v>2950</v>
      </c>
      <c r="Y21" s="58">
        <v>2950</v>
      </c>
    </row>
    <row r="22" spans="3:26" x14ac:dyDescent="0.35">
      <c r="D22" s="10" t="s">
        <v>15</v>
      </c>
      <c r="E22" s="30"/>
      <c r="F22" s="31">
        <v>15000</v>
      </c>
      <c r="G22" s="30"/>
      <c r="I22" t="s">
        <v>34</v>
      </c>
      <c r="J22" s="18">
        <v>2950</v>
      </c>
      <c r="K22" s="18">
        <v>2950</v>
      </c>
      <c r="L22" s="18"/>
      <c r="M22" s="18"/>
      <c r="W22" s="57" t="s">
        <v>35</v>
      </c>
      <c r="X22" s="58"/>
      <c r="Y22" s="58">
        <v>1600</v>
      </c>
    </row>
    <row r="23" spans="3:26" x14ac:dyDescent="0.35">
      <c r="D23" s="10" t="s">
        <v>16</v>
      </c>
      <c r="E23" s="30"/>
      <c r="F23" s="30"/>
      <c r="G23" s="31">
        <v>70000</v>
      </c>
      <c r="I23" t="s">
        <v>35</v>
      </c>
      <c r="J23" s="18"/>
      <c r="K23" s="18">
        <v>1600</v>
      </c>
      <c r="L23" s="18"/>
      <c r="M23" s="18"/>
      <c r="W23" s="59" t="s">
        <v>36</v>
      </c>
      <c r="X23" s="60"/>
      <c r="Y23" s="60">
        <v>1400</v>
      </c>
    </row>
    <row r="24" spans="3:26" x14ac:dyDescent="0.35">
      <c r="D24" s="10" t="s">
        <v>17</v>
      </c>
      <c r="E24" s="30"/>
      <c r="F24" s="30"/>
      <c r="G24" s="31">
        <v>40000</v>
      </c>
      <c r="I24" s="2" t="s">
        <v>36</v>
      </c>
      <c r="J24" s="19"/>
      <c r="K24" s="19">
        <v>1400</v>
      </c>
      <c r="L24" s="19"/>
      <c r="M24" s="18"/>
      <c r="W24" s="44" t="s">
        <v>41</v>
      </c>
      <c r="X24" s="45">
        <f>SUM(X13:X23)</f>
        <v>165006.35</v>
      </c>
      <c r="Y24" s="45">
        <f>SUM(Y13:Y23)</f>
        <v>118043.06</v>
      </c>
    </row>
    <row r="25" spans="3:26" x14ac:dyDescent="0.35">
      <c r="D25" s="28" t="s">
        <v>18</v>
      </c>
      <c r="E25" s="32"/>
      <c r="F25" s="32"/>
      <c r="G25" s="33" t="s">
        <v>44</v>
      </c>
      <c r="I25" s="4" t="s">
        <v>41</v>
      </c>
      <c r="J25" s="22">
        <f>SUM(J14:J24)</f>
        <v>165006.35</v>
      </c>
      <c r="K25" s="22">
        <f>SUM(K14:K24)</f>
        <v>118043.06</v>
      </c>
      <c r="L25" s="22">
        <f t="shared" ref="L25" si="1">SUM(L15:L24)</f>
        <v>0</v>
      </c>
      <c r="M25" s="18"/>
      <c r="W25" s="57" t="s">
        <v>37</v>
      </c>
      <c r="X25" s="58">
        <v>56400</v>
      </c>
      <c r="Y25" s="58">
        <v>45300</v>
      </c>
      <c r="Z25" s="18">
        <v>45000</v>
      </c>
    </row>
    <row r="26" spans="3:26" x14ac:dyDescent="0.35">
      <c r="C26" s="10"/>
      <c r="D26" s="11" t="s">
        <v>19</v>
      </c>
      <c r="G26" s="12">
        <v>380000</v>
      </c>
      <c r="J26" s="18"/>
      <c r="K26" s="18"/>
      <c r="L26" s="18"/>
      <c r="M26" s="18"/>
      <c r="W26" s="57" t="s">
        <v>38</v>
      </c>
      <c r="X26" s="58">
        <v>41672.5</v>
      </c>
      <c r="Y26" s="58">
        <v>14130.15</v>
      </c>
      <c r="Z26" s="18"/>
    </row>
    <row r="27" spans="3:26" ht="29" x14ac:dyDescent="0.35">
      <c r="I27" t="s">
        <v>37</v>
      </c>
      <c r="J27" s="18">
        <v>56400</v>
      </c>
      <c r="K27" s="18">
        <v>45300</v>
      </c>
      <c r="L27" s="18">
        <v>45000</v>
      </c>
      <c r="M27" s="18"/>
      <c r="S27" s="6" t="s">
        <v>91</v>
      </c>
      <c r="T27" s="7" t="s">
        <v>10</v>
      </c>
      <c r="U27" s="7" t="s">
        <v>11</v>
      </c>
      <c r="W27" s="57" t="s">
        <v>39</v>
      </c>
      <c r="X27" s="58">
        <v>0</v>
      </c>
      <c r="Y27" s="58">
        <v>200</v>
      </c>
      <c r="Z27" s="18"/>
    </row>
    <row r="28" spans="3:26" x14ac:dyDescent="0.35">
      <c r="C28" s="100"/>
      <c r="I28" s="13" t="s">
        <v>38</v>
      </c>
      <c r="J28" s="21">
        <v>41672.5</v>
      </c>
      <c r="K28" s="21">
        <v>14130.15</v>
      </c>
      <c r="L28" s="21"/>
      <c r="M28" s="18"/>
      <c r="S28" s="57" t="s">
        <v>54</v>
      </c>
      <c r="T28" s="61">
        <v>29335</v>
      </c>
      <c r="U28" s="61">
        <v>14571</v>
      </c>
      <c r="W28" s="59" t="s">
        <v>40</v>
      </c>
      <c r="X28" s="60">
        <v>2600</v>
      </c>
      <c r="Y28" s="60">
        <v>9000</v>
      </c>
      <c r="Z28" s="19"/>
    </row>
    <row r="29" spans="3:26" x14ac:dyDescent="0.35">
      <c r="C29" s="100"/>
      <c r="D29" s="44" t="s">
        <v>79</v>
      </c>
      <c r="E29" s="68"/>
      <c r="F29" s="9"/>
      <c r="G29" s="9"/>
      <c r="I29" t="s">
        <v>39</v>
      </c>
      <c r="J29" s="18">
        <v>0</v>
      </c>
      <c r="K29" s="18">
        <v>200</v>
      </c>
      <c r="L29" s="18"/>
      <c r="M29" s="18"/>
      <c r="S29" s="57" t="s">
        <v>60</v>
      </c>
      <c r="T29" s="61">
        <v>14788.29</v>
      </c>
      <c r="U29" s="61">
        <v>2451.36</v>
      </c>
      <c r="W29" s="44" t="s">
        <v>42</v>
      </c>
      <c r="X29" s="45">
        <f>SUM(X25:X28)</f>
        <v>100672.5</v>
      </c>
      <c r="Y29" s="45">
        <f>SUM(Y25:Y28)</f>
        <v>68630.149999999994</v>
      </c>
      <c r="Z29" s="22">
        <f t="shared" ref="Z29" si="2">SUM(Z25:Z28)</f>
        <v>45000</v>
      </c>
    </row>
    <row r="30" spans="3:26" x14ac:dyDescent="0.35">
      <c r="D30" s="57" t="s">
        <v>92</v>
      </c>
      <c r="E30" s="62">
        <v>400000</v>
      </c>
      <c r="F30" s="57"/>
      <c r="G30" s="63"/>
      <c r="I30" s="2" t="s">
        <v>40</v>
      </c>
      <c r="J30" s="19">
        <v>2600</v>
      </c>
      <c r="K30" s="19">
        <v>9000</v>
      </c>
      <c r="L30" s="19"/>
      <c r="M30" s="18"/>
      <c r="S30" s="57" t="s">
        <v>61</v>
      </c>
      <c r="T30" s="58">
        <v>321.56</v>
      </c>
      <c r="U30" s="58"/>
      <c r="W30" s="4"/>
      <c r="X30" s="22"/>
      <c r="Y30" s="22"/>
      <c r="Z30" s="22"/>
    </row>
    <row r="31" spans="3:26" x14ac:dyDescent="0.35">
      <c r="D31" s="64" t="s">
        <v>89</v>
      </c>
      <c r="E31" s="62">
        <v>300000</v>
      </c>
      <c r="F31" s="57"/>
      <c r="G31" s="57"/>
      <c r="I31" s="4" t="s">
        <v>42</v>
      </c>
      <c r="J31" s="22">
        <f>SUM(J27:J30)</f>
        <v>100672.5</v>
      </c>
      <c r="K31" s="22">
        <f t="shared" ref="K31:L31" si="3">SUM(K27:K30)</f>
        <v>68630.149999999994</v>
      </c>
      <c r="L31" s="22">
        <f t="shared" si="3"/>
        <v>45000</v>
      </c>
      <c r="M31" s="18"/>
      <c r="S31" s="44" t="s">
        <v>58</v>
      </c>
      <c r="T31" s="45">
        <v>-49436.239999999969</v>
      </c>
      <c r="U31" s="45">
        <v>-36749.220000000074</v>
      </c>
      <c r="W31" s="44" t="s">
        <v>2</v>
      </c>
      <c r="X31" s="45">
        <f>X29+X24+X12</f>
        <v>898075.74</v>
      </c>
      <c r="Y31" s="45">
        <f>Y29+Y24+Y12</f>
        <v>1199521.81</v>
      </c>
      <c r="Z31" s="22">
        <f>Z29+Z23+Z10</f>
        <v>45000</v>
      </c>
    </row>
    <row r="32" spans="3:26" x14ac:dyDescent="0.35">
      <c r="D32" s="57" t="s">
        <v>78</v>
      </c>
      <c r="E32" s="62">
        <v>4000</v>
      </c>
      <c r="F32" s="57"/>
      <c r="G32" s="63"/>
      <c r="I32" s="4"/>
      <c r="J32" s="22"/>
      <c r="K32" s="22"/>
      <c r="L32" s="22"/>
      <c r="M32" s="18"/>
    </row>
    <row r="33" spans="4:26" x14ac:dyDescent="0.35">
      <c r="D33" s="64" t="s">
        <v>14</v>
      </c>
      <c r="E33" s="62">
        <v>91000</v>
      </c>
      <c r="F33" s="57"/>
      <c r="G33" s="63"/>
      <c r="I33" s="15" t="s">
        <v>2</v>
      </c>
      <c r="J33" s="23">
        <f>J31+J25+J12</f>
        <v>898075.74</v>
      </c>
      <c r="K33" s="23">
        <f>K31+K25+K12</f>
        <v>1199521.81</v>
      </c>
      <c r="L33" s="23">
        <f>L31+L25+L12</f>
        <v>45000</v>
      </c>
      <c r="M33" s="18"/>
      <c r="S33" s="42" t="s">
        <v>50</v>
      </c>
      <c r="T33" s="42"/>
      <c r="U33" s="42"/>
      <c r="V33" s="42"/>
      <c r="W33" s="42"/>
      <c r="X33" s="42"/>
      <c r="Y33" s="42"/>
      <c r="Z33" s="42"/>
    </row>
    <row r="34" spans="4:26" ht="12" customHeight="1" x14ac:dyDescent="0.35">
      <c r="D34" s="57" t="s">
        <v>90</v>
      </c>
      <c r="E34" s="62">
        <v>15000</v>
      </c>
      <c r="F34" s="57"/>
      <c r="G34" s="57"/>
      <c r="I34" s="4"/>
      <c r="J34" s="22"/>
      <c r="K34" s="22"/>
      <c r="L34" s="22"/>
      <c r="M34" s="18"/>
      <c r="S34" s="6" t="s">
        <v>43</v>
      </c>
      <c r="T34" s="7" t="s">
        <v>10</v>
      </c>
      <c r="U34" s="7" t="s">
        <v>11</v>
      </c>
      <c r="W34" s="6" t="s">
        <v>45</v>
      </c>
      <c r="X34" s="7" t="s">
        <v>10</v>
      </c>
      <c r="Y34" s="7" t="s">
        <v>11</v>
      </c>
      <c r="Z34" s="7" t="s">
        <v>12</v>
      </c>
    </row>
    <row r="35" spans="4:26" x14ac:dyDescent="0.35">
      <c r="D35" s="66" t="s">
        <v>19</v>
      </c>
      <c r="E35" s="67">
        <f ca="1">SUM(E30:E35)</f>
        <v>810000</v>
      </c>
      <c r="I35" s="4" t="s">
        <v>54</v>
      </c>
      <c r="J35" s="22">
        <v>29335</v>
      </c>
      <c r="K35" s="22">
        <v>14571</v>
      </c>
      <c r="L35" s="22"/>
      <c r="M35" s="18"/>
      <c r="S35" t="s">
        <v>3</v>
      </c>
      <c r="T35" s="18"/>
      <c r="U35" s="18"/>
      <c r="W35" t="s">
        <v>20</v>
      </c>
      <c r="X35" s="18">
        <v>10790</v>
      </c>
      <c r="Y35" s="18">
        <v>14068.33</v>
      </c>
      <c r="Z35" s="18"/>
    </row>
    <row r="36" spans="4:26" x14ac:dyDescent="0.35">
      <c r="F36" s="34"/>
      <c r="G36" s="34"/>
      <c r="I36" s="4"/>
      <c r="J36" s="22"/>
      <c r="K36" s="22"/>
      <c r="L36" s="22"/>
      <c r="M36" s="18"/>
      <c r="S36" t="s">
        <v>4</v>
      </c>
      <c r="T36" s="18"/>
      <c r="U36" s="18"/>
      <c r="W36" t="s">
        <v>21</v>
      </c>
      <c r="X36" s="18">
        <v>17580</v>
      </c>
      <c r="Y36" s="18">
        <v>241737</v>
      </c>
      <c r="Z36" s="18"/>
    </row>
    <row r="37" spans="4:26" x14ac:dyDescent="0.35">
      <c r="I37" s="4" t="s">
        <v>60</v>
      </c>
      <c r="J37" s="22">
        <v>14788.29</v>
      </c>
      <c r="K37" s="22">
        <v>2451.36</v>
      </c>
      <c r="L37" s="22"/>
      <c r="M37" s="18"/>
      <c r="S37" t="s">
        <v>5</v>
      </c>
      <c r="T37" s="18"/>
      <c r="U37" s="18"/>
      <c r="W37" t="s">
        <v>22</v>
      </c>
      <c r="X37" s="18">
        <v>8836</v>
      </c>
      <c r="Y37" s="18">
        <v>40480</v>
      </c>
      <c r="Z37" s="18"/>
    </row>
    <row r="38" spans="4:26" x14ac:dyDescent="0.35">
      <c r="D38" s="44" t="s">
        <v>80</v>
      </c>
      <c r="E38" s="68"/>
      <c r="F38" s="9"/>
      <c r="G38" s="9"/>
      <c r="I38" s="4" t="s">
        <v>61</v>
      </c>
      <c r="J38" s="18">
        <v>321.56</v>
      </c>
      <c r="K38" s="18"/>
      <c r="L38" s="18"/>
      <c r="M38" s="18"/>
      <c r="S38" s="2" t="s">
        <v>6</v>
      </c>
      <c r="T38" s="19"/>
      <c r="U38" s="19"/>
      <c r="W38" t="s">
        <v>23</v>
      </c>
      <c r="X38" s="18"/>
      <c r="Y38" s="18"/>
      <c r="Z38" s="18"/>
    </row>
    <row r="39" spans="4:26" x14ac:dyDescent="0.35">
      <c r="D39" s="64" t="s">
        <v>46</v>
      </c>
      <c r="E39" s="58">
        <v>80000</v>
      </c>
      <c r="F39" s="58"/>
      <c r="G39" s="57"/>
      <c r="I39" s="16" t="s">
        <v>58</v>
      </c>
      <c r="J39" s="24">
        <f>E17-J33-J35+J37-J38</f>
        <v>-49436.239999999969</v>
      </c>
      <c r="K39" s="24">
        <f>F17-K33-K35+K37</f>
        <v>-36749.220000000074</v>
      </c>
      <c r="L39" s="24">
        <f>380000-410000</f>
        <v>-30000</v>
      </c>
      <c r="M39" s="18"/>
      <c r="S39" s="4" t="s">
        <v>0</v>
      </c>
      <c r="T39" s="22"/>
      <c r="U39" s="22"/>
      <c r="W39" t="s">
        <v>24</v>
      </c>
      <c r="X39" s="18">
        <v>34927</v>
      </c>
      <c r="Y39" s="18">
        <v>9059</v>
      </c>
      <c r="Z39" s="18"/>
    </row>
    <row r="40" spans="4:26" x14ac:dyDescent="0.35">
      <c r="D40" s="64" t="s">
        <v>49</v>
      </c>
      <c r="E40" s="58">
        <v>10000</v>
      </c>
      <c r="F40" s="58"/>
      <c r="G40" s="57"/>
      <c r="J40" s="18"/>
      <c r="K40" s="18"/>
      <c r="L40" s="18"/>
      <c r="M40" s="18"/>
      <c r="T40" s="18"/>
      <c r="U40" s="18"/>
      <c r="W40" s="2" t="s">
        <v>25</v>
      </c>
      <c r="X40" s="19">
        <v>62</v>
      </c>
      <c r="Y40" s="19">
        <v>1172</v>
      </c>
      <c r="Z40" s="19"/>
    </row>
    <row r="41" spans="4:26" x14ac:dyDescent="0.35">
      <c r="D41" s="64" t="s">
        <v>50</v>
      </c>
      <c r="E41" s="58">
        <v>180000</v>
      </c>
      <c r="F41" s="57"/>
      <c r="G41" s="57"/>
      <c r="I41" s="52" t="s">
        <v>74</v>
      </c>
      <c r="J41" s="45"/>
      <c r="K41" s="45"/>
      <c r="L41" s="45"/>
      <c r="M41" s="53"/>
      <c r="S41" t="s">
        <v>7</v>
      </c>
      <c r="T41" s="18"/>
      <c r="U41" s="18"/>
      <c r="W41" s="4" t="s">
        <v>26</v>
      </c>
      <c r="X41" s="22">
        <f>SUM(X35:X40)</f>
        <v>72195</v>
      </c>
      <c r="Y41" s="22">
        <f>SUM(Y35:Y40)</f>
        <v>306516.32999999996</v>
      </c>
      <c r="Z41" s="22">
        <f t="shared" ref="Z41" si="4">SUM(Z35:Z40)</f>
        <v>0</v>
      </c>
    </row>
    <row r="42" spans="4:26" x14ac:dyDescent="0.35">
      <c r="D42" s="64" t="s">
        <v>51</v>
      </c>
      <c r="E42" s="58">
        <v>306000</v>
      </c>
      <c r="F42" s="57"/>
      <c r="G42" s="57"/>
      <c r="I42" s="46" t="s">
        <v>46</v>
      </c>
      <c r="J42" s="26" t="s">
        <v>47</v>
      </c>
      <c r="K42" s="26"/>
      <c r="L42" s="26"/>
      <c r="M42" s="47"/>
      <c r="S42" t="s">
        <v>8</v>
      </c>
      <c r="T42" s="18"/>
      <c r="U42" s="18"/>
    </row>
    <row r="43" spans="4:26" x14ac:dyDescent="0.35">
      <c r="D43" s="64" t="s">
        <v>82</v>
      </c>
      <c r="E43" s="58">
        <v>170000</v>
      </c>
      <c r="F43" s="57"/>
      <c r="G43" s="57"/>
      <c r="I43" s="46" t="s">
        <v>25</v>
      </c>
      <c r="J43" s="26" t="s">
        <v>48</v>
      </c>
      <c r="K43" s="26"/>
      <c r="L43" s="26"/>
      <c r="M43" s="47"/>
      <c r="S43" s="2" t="s">
        <v>9</v>
      </c>
      <c r="T43" s="19"/>
      <c r="U43" s="19"/>
      <c r="W43" t="s">
        <v>28</v>
      </c>
      <c r="X43" s="18">
        <v>62</v>
      </c>
      <c r="Y43" s="18">
        <v>663</v>
      </c>
      <c r="Z43" s="18"/>
    </row>
    <row r="44" spans="4:26" x14ac:dyDescent="0.35">
      <c r="D44" s="64" t="s">
        <v>52</v>
      </c>
      <c r="E44" s="58">
        <v>35000</v>
      </c>
      <c r="F44" s="57"/>
      <c r="G44" s="57"/>
      <c r="I44" s="46" t="s">
        <v>49</v>
      </c>
      <c r="J44" s="26"/>
      <c r="K44" s="26" t="s">
        <v>48</v>
      </c>
      <c r="L44" s="26"/>
      <c r="M44" s="47"/>
      <c r="S44" s="4" t="s">
        <v>1</v>
      </c>
      <c r="T44" s="22"/>
      <c r="U44" s="22"/>
      <c r="W44" t="s">
        <v>29</v>
      </c>
      <c r="X44" s="18">
        <v>2265</v>
      </c>
      <c r="Y44" s="18">
        <v>850</v>
      </c>
      <c r="Z44" s="18"/>
    </row>
    <row r="45" spans="4:26" x14ac:dyDescent="0.35">
      <c r="D45" s="65" t="s">
        <v>54</v>
      </c>
      <c r="E45" s="60">
        <v>29000</v>
      </c>
      <c r="F45" s="57"/>
      <c r="G45" s="57"/>
      <c r="I45" s="46" t="s">
        <v>50</v>
      </c>
      <c r="J45" s="26"/>
      <c r="K45" s="26">
        <v>100000</v>
      </c>
      <c r="L45" s="26">
        <v>50000</v>
      </c>
      <c r="M45" s="47">
        <v>150000</v>
      </c>
      <c r="T45" s="18"/>
      <c r="U45" s="18"/>
      <c r="W45" t="s">
        <v>30</v>
      </c>
      <c r="X45" s="18">
        <v>7000</v>
      </c>
      <c r="Y45" s="18">
        <v>2419</v>
      </c>
      <c r="Z45" s="18"/>
    </row>
    <row r="46" spans="4:26" x14ac:dyDescent="0.35">
      <c r="D46" s="66" t="s">
        <v>19</v>
      </c>
      <c r="E46" s="67">
        <f>SUM(E39:E45)</f>
        <v>810000</v>
      </c>
      <c r="I46" s="46" t="s">
        <v>51</v>
      </c>
      <c r="J46" s="26"/>
      <c r="K46" s="26">
        <v>170000</v>
      </c>
      <c r="L46" s="26">
        <v>125000</v>
      </c>
      <c r="M46" s="47">
        <v>295000</v>
      </c>
      <c r="S46" s="42" t="s">
        <v>57</v>
      </c>
      <c r="T46" s="43"/>
      <c r="U46" s="43"/>
      <c r="W46" s="4" t="s">
        <v>41</v>
      </c>
      <c r="X46" s="22">
        <f>SUM(X43:X45)</f>
        <v>9327</v>
      </c>
      <c r="Y46" s="22">
        <f>SUM(Y43:Y45)</f>
        <v>3932</v>
      </c>
      <c r="Z46" s="22">
        <f>SUM(Z43:Z45)</f>
        <v>0</v>
      </c>
    </row>
    <row r="47" spans="4:26" x14ac:dyDescent="0.35">
      <c r="I47" s="46" t="s">
        <v>52</v>
      </c>
      <c r="J47" s="26"/>
      <c r="K47" s="26" t="s">
        <v>53</v>
      </c>
      <c r="L47" s="26"/>
      <c r="M47" s="47"/>
      <c r="X47" s="18"/>
      <c r="Y47" s="18"/>
      <c r="Z47" s="18"/>
    </row>
    <row r="48" spans="4:26" x14ac:dyDescent="0.35">
      <c r="E48" s="18">
        <f ca="1">E35-E46</f>
        <v>0</v>
      </c>
      <c r="F48" s="39"/>
      <c r="G48" s="39"/>
      <c r="I48" s="48" t="s">
        <v>54</v>
      </c>
      <c r="J48" s="29"/>
      <c r="K48" s="29">
        <v>40000</v>
      </c>
      <c r="L48" s="29"/>
      <c r="M48" s="49"/>
      <c r="W48" t="s">
        <v>37</v>
      </c>
      <c r="X48" s="18"/>
      <c r="Y48" s="18"/>
      <c r="Z48" s="18"/>
    </row>
    <row r="49" spans="9:26" x14ac:dyDescent="0.35">
      <c r="I49" s="50" t="s">
        <v>55</v>
      </c>
      <c r="J49" s="29"/>
      <c r="K49" s="29"/>
      <c r="L49" s="29"/>
      <c r="M49" s="51" t="s">
        <v>56</v>
      </c>
      <c r="W49" t="s">
        <v>38</v>
      </c>
      <c r="X49" s="18">
        <v>8290</v>
      </c>
      <c r="Y49" s="18">
        <v>5784</v>
      </c>
      <c r="Z49" s="18"/>
    </row>
    <row r="50" spans="9:26" x14ac:dyDescent="0.35">
      <c r="W50" s="2" t="s">
        <v>40</v>
      </c>
      <c r="X50" s="19"/>
      <c r="Y50" s="19">
        <v>9000</v>
      </c>
      <c r="Z50" s="19"/>
    </row>
    <row r="51" spans="9:26" x14ac:dyDescent="0.35">
      <c r="W51" s="4" t="s">
        <v>42</v>
      </c>
      <c r="X51" s="22">
        <f>SUM(X48:X50)</f>
        <v>8290</v>
      </c>
      <c r="Y51" s="22">
        <f>SUM(Y48:Y50)</f>
        <v>14784</v>
      </c>
      <c r="Z51" s="22">
        <f>SUM(Z48:Z50)</f>
        <v>0</v>
      </c>
    </row>
    <row r="52" spans="9:26" x14ac:dyDescent="0.35">
      <c r="K52" s="38"/>
      <c r="L52" s="18"/>
      <c r="W52" s="4"/>
      <c r="X52" s="22"/>
      <c r="Y52" s="22"/>
      <c r="Z52" s="22"/>
    </row>
    <row r="53" spans="9:26" x14ac:dyDescent="0.35">
      <c r="K53" s="12"/>
      <c r="L53" s="18"/>
      <c r="W53" s="44" t="s">
        <v>2</v>
      </c>
      <c r="X53" s="45">
        <f>X51+X46+X41</f>
        <v>89812</v>
      </c>
      <c r="Y53" s="45">
        <f>Y51+Y46+Y41</f>
        <v>325232.32999999996</v>
      </c>
      <c r="Z53" s="45">
        <f>Z51+Z46+Z41</f>
        <v>0</v>
      </c>
    </row>
    <row r="54" spans="9:26" x14ac:dyDescent="0.35">
      <c r="K54" s="18"/>
      <c r="L54" s="18"/>
    </row>
    <row r="55" spans="9:26" x14ac:dyDescent="0.35">
      <c r="K55" s="18"/>
      <c r="L55" s="18"/>
      <c r="M55" s="18"/>
    </row>
    <row r="56" spans="9:26" x14ac:dyDescent="0.35">
      <c r="K56" s="18"/>
      <c r="L56" s="18"/>
    </row>
    <row r="57" spans="9:26" x14ac:dyDescent="0.35">
      <c r="K57" s="18"/>
      <c r="L57" s="18"/>
      <c r="S57" s="42" t="s">
        <v>82</v>
      </c>
      <c r="T57" s="42"/>
      <c r="U57" s="42"/>
      <c r="V57" s="42"/>
      <c r="W57" s="42"/>
      <c r="X57" s="42"/>
      <c r="Y57" s="42"/>
      <c r="Z57" s="42"/>
    </row>
    <row r="58" spans="9:26" ht="29" x14ac:dyDescent="0.35">
      <c r="K58" s="19"/>
      <c r="L58" s="54"/>
      <c r="S58" s="6" t="s">
        <v>43</v>
      </c>
      <c r="T58" s="7" t="s">
        <v>10</v>
      </c>
      <c r="U58" s="7" t="s">
        <v>11</v>
      </c>
      <c r="W58" s="6" t="s">
        <v>45</v>
      </c>
      <c r="X58" s="7" t="s">
        <v>10</v>
      </c>
      <c r="Y58" s="7" t="s">
        <v>11</v>
      </c>
      <c r="Z58" s="7" t="s">
        <v>12</v>
      </c>
    </row>
    <row r="59" spans="9:26" x14ac:dyDescent="0.35">
      <c r="K59" s="18"/>
      <c r="L59" s="18"/>
      <c r="S59" t="s">
        <v>3</v>
      </c>
      <c r="T59" s="18"/>
      <c r="U59" s="18">
        <v>24000</v>
      </c>
      <c r="W59" t="s">
        <v>20</v>
      </c>
      <c r="X59" s="18">
        <v>31436</v>
      </c>
      <c r="Y59" s="18">
        <v>39966</v>
      </c>
      <c r="Z59" s="18"/>
    </row>
    <row r="60" spans="9:26" x14ac:dyDescent="0.35">
      <c r="S60" t="s">
        <v>4</v>
      </c>
      <c r="T60" s="18"/>
      <c r="U60" s="18">
        <v>33000</v>
      </c>
      <c r="W60" t="s">
        <v>21</v>
      </c>
      <c r="X60" s="18">
        <v>188367</v>
      </c>
      <c r="Y60" s="18">
        <v>78328.38</v>
      </c>
      <c r="Z60" s="18"/>
    </row>
    <row r="61" spans="9:26" x14ac:dyDescent="0.35">
      <c r="I61" s="10"/>
      <c r="J61" s="18"/>
      <c r="K61" s="10"/>
      <c r="S61" t="s">
        <v>5</v>
      </c>
      <c r="T61" s="18"/>
      <c r="U61" s="18"/>
      <c r="W61" s="2" t="s">
        <v>25</v>
      </c>
      <c r="X61" s="19"/>
      <c r="Y61" s="19">
        <v>252.39</v>
      </c>
      <c r="Z61" s="19"/>
    </row>
    <row r="62" spans="9:26" x14ac:dyDescent="0.35">
      <c r="S62" s="2" t="s">
        <v>6</v>
      </c>
      <c r="T62" s="19"/>
      <c r="U62" s="19"/>
      <c r="W62" s="4" t="s">
        <v>26</v>
      </c>
      <c r="X62" s="22">
        <f>SUM(X59:X61)</f>
        <v>219803</v>
      </c>
      <c r="Y62" s="22">
        <f>SUM(Y59:Y61)</f>
        <v>118546.77</v>
      </c>
      <c r="Z62" s="22">
        <f>SUM(Z59:Z61)</f>
        <v>0</v>
      </c>
    </row>
    <row r="63" spans="9:26" x14ac:dyDescent="0.35">
      <c r="S63" s="4" t="s">
        <v>0</v>
      </c>
      <c r="T63" s="22">
        <f>SUM(T59:T62)</f>
        <v>0</v>
      </c>
      <c r="U63" s="22">
        <f>SUM(U59:U62)</f>
        <v>57000</v>
      </c>
    </row>
    <row r="64" spans="9:26" x14ac:dyDescent="0.35">
      <c r="T64" s="18"/>
      <c r="U64" s="18"/>
      <c r="W64" t="s">
        <v>29</v>
      </c>
      <c r="X64" s="18">
        <v>678.94</v>
      </c>
      <c r="Y64" s="18">
        <v>19571</v>
      </c>
      <c r="Z64" s="18"/>
    </row>
    <row r="65" spans="19:26" x14ac:dyDescent="0.35">
      <c r="S65" t="s">
        <v>7</v>
      </c>
      <c r="T65" s="18"/>
      <c r="U65" s="18"/>
      <c r="W65" t="s">
        <v>30</v>
      </c>
      <c r="X65" s="18">
        <v>1476</v>
      </c>
      <c r="Y65" s="18"/>
      <c r="Z65" s="18"/>
    </row>
    <row r="66" spans="19:26" x14ac:dyDescent="0.35">
      <c r="S66" t="s">
        <v>8</v>
      </c>
      <c r="T66" s="18"/>
      <c r="U66" s="18">
        <v>60000</v>
      </c>
      <c r="W66" s="4" t="s">
        <v>41</v>
      </c>
      <c r="X66" s="22">
        <f>SUM(X64:X65)</f>
        <v>2154.94</v>
      </c>
      <c r="Y66" s="22">
        <f>SUM(Y64:Y65)</f>
        <v>19571</v>
      </c>
      <c r="Z66" s="22">
        <f>SUM(Z64:Z65)</f>
        <v>0</v>
      </c>
    </row>
    <row r="67" spans="19:26" x14ac:dyDescent="0.35">
      <c r="S67" s="2" t="s">
        <v>9</v>
      </c>
      <c r="T67" s="19"/>
      <c r="U67" s="19"/>
      <c r="X67" s="18"/>
      <c r="Y67" s="18"/>
      <c r="Z67" s="18"/>
    </row>
    <row r="68" spans="19:26" x14ac:dyDescent="0.35">
      <c r="S68" s="4" t="s">
        <v>1</v>
      </c>
      <c r="T68" s="22">
        <f>SUM(T65:T67)</f>
        <v>0</v>
      </c>
      <c r="U68" s="22">
        <f>SUM(U65:U67)</f>
        <v>60000</v>
      </c>
      <c r="W68" t="s">
        <v>37</v>
      </c>
      <c r="X68" s="18">
        <v>42000</v>
      </c>
      <c r="Y68" s="18">
        <v>30000</v>
      </c>
      <c r="Z68" s="18"/>
    </row>
    <row r="69" spans="19:26" x14ac:dyDescent="0.35">
      <c r="T69" s="18"/>
      <c r="U69" s="18"/>
      <c r="W69" t="s">
        <v>38</v>
      </c>
      <c r="X69" s="18">
        <v>3355</v>
      </c>
      <c r="Y69" s="18">
        <v>555</v>
      </c>
      <c r="Z69" s="18"/>
    </row>
    <row r="70" spans="19:26" x14ac:dyDescent="0.35">
      <c r="S70" s="42" t="s">
        <v>57</v>
      </c>
      <c r="T70" s="43">
        <f>T68+T63</f>
        <v>0</v>
      </c>
      <c r="U70" s="43">
        <f>U68+U63</f>
        <v>117000</v>
      </c>
      <c r="W70" s="2" t="s">
        <v>40</v>
      </c>
      <c r="X70" s="19"/>
      <c r="Y70" s="19"/>
      <c r="Z70" s="19"/>
    </row>
    <row r="71" spans="19:26" x14ac:dyDescent="0.35">
      <c r="W71" s="4" t="s">
        <v>42</v>
      </c>
      <c r="X71" s="22">
        <f>SUM(X68:X70)</f>
        <v>45355</v>
      </c>
      <c r="Y71" s="22">
        <f>SUM(Y68:Y70)</f>
        <v>30555</v>
      </c>
      <c r="Z71" s="22">
        <f>SUM(Z68:Z70)</f>
        <v>0</v>
      </c>
    </row>
    <row r="72" spans="19:26" x14ac:dyDescent="0.35">
      <c r="W72" s="4"/>
      <c r="X72" s="22"/>
      <c r="Y72" s="22"/>
      <c r="Z72" s="22"/>
    </row>
    <row r="73" spans="19:26" x14ac:dyDescent="0.35">
      <c r="W73" s="44" t="s">
        <v>2</v>
      </c>
      <c r="X73" s="45">
        <f>X71+X66+X62</f>
        <v>267312.94</v>
      </c>
      <c r="Y73" s="45">
        <f>Y71+Y66+Y62</f>
        <v>168672.77000000002</v>
      </c>
      <c r="Z73" s="45">
        <f>Z71+Z66+Z62</f>
        <v>0</v>
      </c>
    </row>
    <row r="75" spans="19:26" x14ac:dyDescent="0.35">
      <c r="S75" s="42" t="s">
        <v>51</v>
      </c>
      <c r="T75" s="42"/>
      <c r="U75" s="42"/>
      <c r="V75" s="42"/>
      <c r="W75" s="42"/>
      <c r="X75" s="42"/>
      <c r="Y75" s="42"/>
      <c r="Z75" s="42"/>
    </row>
    <row r="76" spans="19:26" ht="29" x14ac:dyDescent="0.35">
      <c r="S76" s="6" t="s">
        <v>43</v>
      </c>
      <c r="T76" s="7" t="s">
        <v>10</v>
      </c>
      <c r="U76" s="7" t="s">
        <v>11</v>
      </c>
      <c r="W76" s="6" t="s">
        <v>45</v>
      </c>
      <c r="X76" s="7" t="s">
        <v>10</v>
      </c>
      <c r="Y76" s="7" t="s">
        <v>11</v>
      </c>
      <c r="Z76" s="7" t="s">
        <v>12</v>
      </c>
    </row>
    <row r="77" spans="19:26" x14ac:dyDescent="0.35">
      <c r="S77" t="s">
        <v>3</v>
      </c>
      <c r="T77" s="18">
        <v>290184</v>
      </c>
      <c r="U77" s="18">
        <v>154284</v>
      </c>
      <c r="W77" s="18" t="s">
        <v>20</v>
      </c>
      <c r="X77" s="18">
        <v>143966.57</v>
      </c>
      <c r="Y77" s="18">
        <v>244515</v>
      </c>
      <c r="Z77" s="18"/>
    </row>
    <row r="78" spans="19:26" x14ac:dyDescent="0.35">
      <c r="S78" t="s">
        <v>4</v>
      </c>
      <c r="T78" s="18">
        <v>4450</v>
      </c>
      <c r="U78" s="18">
        <v>3750</v>
      </c>
      <c r="W78" s="18" t="s">
        <v>21</v>
      </c>
      <c r="X78" s="18">
        <v>4732</v>
      </c>
      <c r="Y78" s="18">
        <v>40826</v>
      </c>
      <c r="Z78" s="18"/>
    </row>
    <row r="79" spans="19:26" x14ac:dyDescent="0.35">
      <c r="S79" t="s">
        <v>5</v>
      </c>
      <c r="T79" s="18"/>
      <c r="U79" s="18"/>
      <c r="W79" s="18" t="s">
        <v>22</v>
      </c>
      <c r="X79" s="18">
        <v>22861</v>
      </c>
      <c r="Y79" s="18">
        <v>130781.25</v>
      </c>
      <c r="Z79" s="18"/>
    </row>
    <row r="80" spans="19:26" x14ac:dyDescent="0.35">
      <c r="S80" s="2" t="s">
        <v>6</v>
      </c>
      <c r="T80" s="19"/>
      <c r="U80" s="19"/>
      <c r="W80" s="18" t="s">
        <v>23</v>
      </c>
      <c r="X80" s="18"/>
      <c r="Y80" s="18">
        <v>2100</v>
      </c>
      <c r="Z80" s="18"/>
    </row>
    <row r="81" spans="19:26" x14ac:dyDescent="0.35">
      <c r="S81" s="44" t="s">
        <v>0</v>
      </c>
      <c r="T81" s="45">
        <f>SUM(T77:T80)</f>
        <v>294634</v>
      </c>
      <c r="U81" s="45">
        <f>SUM(U77:U80)</f>
        <v>158034</v>
      </c>
      <c r="W81" s="18" t="s">
        <v>24</v>
      </c>
      <c r="X81" s="18">
        <v>43724</v>
      </c>
      <c r="Y81" s="18">
        <v>29680</v>
      </c>
      <c r="Z81" s="18"/>
    </row>
    <row r="82" spans="19:26" x14ac:dyDescent="0.35">
      <c r="T82" s="18"/>
      <c r="U82" s="18"/>
      <c r="W82" s="19" t="s">
        <v>25</v>
      </c>
      <c r="X82" s="19">
        <v>690</v>
      </c>
      <c r="Y82" s="19">
        <v>110</v>
      </c>
      <c r="Z82" s="19"/>
    </row>
    <row r="83" spans="19:26" x14ac:dyDescent="0.35">
      <c r="T83" s="18"/>
      <c r="U83" s="18"/>
      <c r="W83" s="22" t="s">
        <v>26</v>
      </c>
      <c r="X83" s="22">
        <f>SUM(X77:X82)</f>
        <v>215973.57</v>
      </c>
      <c r="Y83" s="22">
        <f>SUM(Y77:Y82)</f>
        <v>448012.25</v>
      </c>
      <c r="Z83" s="22">
        <f t="shared" ref="Z83" si="5">SUM(Z77:Z82)</f>
        <v>0</v>
      </c>
    </row>
    <row r="84" spans="19:26" x14ac:dyDescent="0.35">
      <c r="T84" s="18"/>
      <c r="U84" s="18"/>
      <c r="W84" s="18"/>
      <c r="X84" s="18"/>
      <c r="Y84" s="18"/>
      <c r="Z84" s="18"/>
    </row>
    <row r="85" spans="19:26" x14ac:dyDescent="0.35">
      <c r="T85" s="18"/>
      <c r="U85" s="18"/>
      <c r="W85" s="18" t="s">
        <v>29</v>
      </c>
      <c r="X85" s="18">
        <v>15500.41</v>
      </c>
      <c r="Y85" s="18">
        <v>297</v>
      </c>
      <c r="Z85" s="18"/>
    </row>
    <row r="86" spans="19:26" x14ac:dyDescent="0.35">
      <c r="S86" s="4"/>
      <c r="T86" s="22"/>
      <c r="U86" s="22"/>
      <c r="W86" s="18" t="s">
        <v>30</v>
      </c>
      <c r="X86" s="18">
        <v>875</v>
      </c>
      <c r="Y86" s="18">
        <v>32000</v>
      </c>
      <c r="Z86" s="18"/>
    </row>
    <row r="87" spans="19:26" x14ac:dyDescent="0.35">
      <c r="T87" s="18"/>
      <c r="U87" s="18"/>
      <c r="W87" s="22" t="s">
        <v>41</v>
      </c>
      <c r="X87" s="22">
        <f>SUM(X85:X86)</f>
        <v>16375.41</v>
      </c>
      <c r="Y87" s="22">
        <f>SUM(Y85:Y86)</f>
        <v>32297</v>
      </c>
      <c r="Z87" s="22">
        <f ca="1">SUM(Z85:Z87)</f>
        <v>0</v>
      </c>
    </row>
    <row r="88" spans="19:26" x14ac:dyDescent="0.35">
      <c r="S88" s="4"/>
      <c r="T88" s="22"/>
      <c r="U88" s="22"/>
      <c r="W88" s="18"/>
      <c r="X88" s="18"/>
      <c r="Y88" s="18"/>
      <c r="Z88" s="18"/>
    </row>
    <row r="89" spans="19:26" x14ac:dyDescent="0.35">
      <c r="W89" s="18" t="s">
        <v>38</v>
      </c>
      <c r="X89" s="18">
        <v>12690</v>
      </c>
      <c r="Y89" s="18">
        <v>3681</v>
      </c>
      <c r="Z89" s="18"/>
    </row>
    <row r="90" spans="19:26" x14ac:dyDescent="0.35">
      <c r="W90" s="19" t="s">
        <v>40</v>
      </c>
      <c r="X90" s="19">
        <v>2600</v>
      </c>
      <c r="Y90" s="19"/>
      <c r="Z90" s="19"/>
    </row>
    <row r="91" spans="19:26" x14ac:dyDescent="0.35">
      <c r="W91" s="22" t="s">
        <v>42</v>
      </c>
      <c r="X91" s="22">
        <f>SUM(X89:X90)</f>
        <v>15290</v>
      </c>
      <c r="Y91" s="22">
        <f>SUM(Y89:Y90)</f>
        <v>3681</v>
      </c>
      <c r="Z91" s="22">
        <f ca="1">SUM(Z89:Z92)</f>
        <v>0</v>
      </c>
    </row>
    <row r="92" spans="19:26" x14ac:dyDescent="0.35">
      <c r="W92" s="22"/>
      <c r="X92" s="22"/>
      <c r="Y92" s="22"/>
      <c r="Z92" s="22"/>
    </row>
    <row r="93" spans="19:26" x14ac:dyDescent="0.35">
      <c r="W93" s="45" t="s">
        <v>2</v>
      </c>
      <c r="X93" s="45">
        <f>X91+X87+X83</f>
        <v>247638.98</v>
      </c>
      <c r="Y93" s="45">
        <f>Y91+Y87+Y83</f>
        <v>483990.25</v>
      </c>
      <c r="Z93" s="45">
        <f t="shared" ref="Z93" ca="1" si="6">Z91+Z87+Z83</f>
        <v>0</v>
      </c>
    </row>
    <row r="95" spans="19:26" x14ac:dyDescent="0.35">
      <c r="S95" s="42" t="s">
        <v>83</v>
      </c>
      <c r="T95" s="42"/>
      <c r="U95" s="42"/>
      <c r="V95" s="42"/>
      <c r="W95" s="42"/>
      <c r="X95" s="42"/>
      <c r="Y95" s="42"/>
      <c r="Z95" s="42"/>
    </row>
    <row r="96" spans="19:26" ht="29" x14ac:dyDescent="0.35">
      <c r="S96" s="6" t="s">
        <v>43</v>
      </c>
      <c r="T96" s="7" t="s">
        <v>10</v>
      </c>
      <c r="U96" s="7" t="s">
        <v>11</v>
      </c>
      <c r="W96" s="6" t="s">
        <v>45</v>
      </c>
      <c r="X96" s="7" t="s">
        <v>10</v>
      </c>
      <c r="Y96" s="7" t="s">
        <v>11</v>
      </c>
      <c r="Z96" s="7" t="s">
        <v>12</v>
      </c>
    </row>
    <row r="97" spans="19:26" x14ac:dyDescent="0.35">
      <c r="S97" t="s">
        <v>84</v>
      </c>
      <c r="T97" s="18">
        <v>346412</v>
      </c>
      <c r="U97" s="18">
        <v>218511</v>
      </c>
      <c r="W97" t="s">
        <v>21</v>
      </c>
      <c r="X97" s="18">
        <v>0</v>
      </c>
      <c r="Y97" s="18">
        <v>1080</v>
      </c>
      <c r="Z97" s="18"/>
    </row>
    <row r="98" spans="19:26" x14ac:dyDescent="0.35">
      <c r="S98" t="s">
        <v>9</v>
      </c>
      <c r="T98" s="18">
        <v>91000</v>
      </c>
      <c r="U98" s="18">
        <v>83000</v>
      </c>
      <c r="W98" s="2" t="s">
        <v>24</v>
      </c>
      <c r="X98" s="19">
        <v>7246</v>
      </c>
      <c r="Y98" s="19"/>
      <c r="Z98" s="19"/>
    </row>
    <row r="99" spans="19:26" x14ac:dyDescent="0.35">
      <c r="S99" t="s">
        <v>5</v>
      </c>
      <c r="T99" s="18"/>
      <c r="U99" s="18"/>
      <c r="W99" s="4" t="s">
        <v>26</v>
      </c>
      <c r="X99" s="22">
        <f>SUM(X97:X98)</f>
        <v>7246</v>
      </c>
      <c r="Y99" s="22">
        <f>SUM(Y97:Y98)</f>
        <v>1080</v>
      </c>
      <c r="Z99" s="22">
        <f ca="1">SUM(Z97:Z101)</f>
        <v>0</v>
      </c>
    </row>
    <row r="100" spans="19:26" x14ac:dyDescent="0.35">
      <c r="S100" s="2" t="s">
        <v>6</v>
      </c>
      <c r="T100" s="19"/>
      <c r="U100" s="19"/>
      <c r="X100" s="18"/>
      <c r="Y100" s="18"/>
      <c r="Z100" s="18"/>
    </row>
    <row r="101" spans="19:26" x14ac:dyDescent="0.35">
      <c r="S101" s="44" t="s">
        <v>0</v>
      </c>
      <c r="T101" s="45">
        <f>SUM(T97:T100)</f>
        <v>437412</v>
      </c>
      <c r="U101" s="45">
        <f>SUM(U97:U100)</f>
        <v>301511</v>
      </c>
      <c r="W101" t="s">
        <v>29</v>
      </c>
      <c r="X101" s="18">
        <v>2140</v>
      </c>
      <c r="Y101" s="18">
        <v>360</v>
      </c>
      <c r="Z101" s="18"/>
    </row>
    <row r="102" spans="19:26" x14ac:dyDescent="0.35">
      <c r="T102" s="18"/>
      <c r="U102" s="18"/>
      <c r="W102" t="s">
        <v>31</v>
      </c>
      <c r="X102" s="18">
        <v>984</v>
      </c>
      <c r="Y102" s="18">
        <v>765</v>
      </c>
      <c r="Z102" s="18"/>
    </row>
    <row r="103" spans="19:26" x14ac:dyDescent="0.35">
      <c r="T103" s="18"/>
      <c r="U103" s="18"/>
      <c r="W103" t="s">
        <v>32</v>
      </c>
      <c r="X103" s="18">
        <v>3882</v>
      </c>
      <c r="Y103" s="18"/>
      <c r="Z103" s="18"/>
    </row>
    <row r="104" spans="19:26" x14ac:dyDescent="0.35">
      <c r="T104" s="18"/>
      <c r="U104" s="18"/>
      <c r="W104" t="s">
        <v>33</v>
      </c>
      <c r="X104" s="18">
        <v>80525</v>
      </c>
      <c r="Y104" s="18">
        <v>47728</v>
      </c>
      <c r="Z104" s="18"/>
    </row>
    <row r="105" spans="19:26" x14ac:dyDescent="0.35">
      <c r="T105" s="18"/>
      <c r="U105" s="18"/>
      <c r="W105" t="s">
        <v>34</v>
      </c>
      <c r="X105" s="18">
        <v>2950</v>
      </c>
      <c r="Y105" s="18">
        <v>2950</v>
      </c>
      <c r="Z105" s="18"/>
    </row>
    <row r="106" spans="19:26" x14ac:dyDescent="0.35">
      <c r="S106" s="4"/>
      <c r="T106" s="22"/>
      <c r="U106" s="22"/>
      <c r="W106" t="s">
        <v>35</v>
      </c>
      <c r="X106" s="18"/>
      <c r="Y106" s="18">
        <v>1600</v>
      </c>
      <c r="Z106" s="18"/>
    </row>
    <row r="107" spans="19:26" x14ac:dyDescent="0.35">
      <c r="T107" s="18"/>
      <c r="U107" s="18"/>
      <c r="W107" s="2" t="s">
        <v>36</v>
      </c>
      <c r="X107" s="19"/>
      <c r="Y107" s="19">
        <v>1400</v>
      </c>
      <c r="Z107" s="19"/>
    </row>
    <row r="108" spans="19:26" x14ac:dyDescent="0.35">
      <c r="S108" s="4"/>
      <c r="T108" s="22"/>
      <c r="U108" s="22"/>
      <c r="W108" s="4" t="s">
        <v>41</v>
      </c>
      <c r="X108" s="22">
        <f>SUM(X101:X107)</f>
        <v>90481</v>
      </c>
      <c r="Y108" s="22">
        <f>SUM(Y101:Y107)</f>
        <v>54803</v>
      </c>
      <c r="Z108" s="22">
        <f>SUM(Z102:Z107)</f>
        <v>0</v>
      </c>
    </row>
    <row r="109" spans="19:26" x14ac:dyDescent="0.35">
      <c r="X109" s="18"/>
      <c r="Y109" s="18"/>
      <c r="Z109" s="18"/>
    </row>
    <row r="110" spans="19:26" x14ac:dyDescent="0.35">
      <c r="W110" t="s">
        <v>38</v>
      </c>
      <c r="X110" s="18">
        <v>550</v>
      </c>
      <c r="Y110" s="18">
        <v>375</v>
      </c>
      <c r="Z110" s="18"/>
    </row>
    <row r="111" spans="19:26" x14ac:dyDescent="0.35">
      <c r="W111" s="2" t="s">
        <v>39</v>
      </c>
      <c r="X111" s="19"/>
      <c r="Y111" s="19">
        <v>200</v>
      </c>
      <c r="Z111" s="19"/>
    </row>
    <row r="112" spans="19:26" x14ac:dyDescent="0.35">
      <c r="W112" s="4" t="s">
        <v>42</v>
      </c>
      <c r="X112" s="22">
        <f>SUM(X110:X111)</f>
        <v>550</v>
      </c>
      <c r="Y112" s="22">
        <f>SUM(Y110:Y111)</f>
        <v>575</v>
      </c>
      <c r="Z112" s="22">
        <f>SUM(Z110:Z111)</f>
        <v>0</v>
      </c>
    </row>
    <row r="113" spans="19:26" x14ac:dyDescent="0.35">
      <c r="W113" s="4"/>
      <c r="X113" s="22"/>
      <c r="Y113" s="22"/>
      <c r="Z113" s="22"/>
    </row>
    <row r="114" spans="19:26" x14ac:dyDescent="0.35">
      <c r="W114" s="44" t="s">
        <v>2</v>
      </c>
      <c r="X114" s="45">
        <f>X112+X108+X99</f>
        <v>98277</v>
      </c>
      <c r="Y114" s="45">
        <f>Y112+Y108+Y99</f>
        <v>56458</v>
      </c>
      <c r="Z114" s="45">
        <f t="shared" ref="Z114" si="7">Z112+Z108+Z104</f>
        <v>0</v>
      </c>
    </row>
    <row r="116" spans="19:26" x14ac:dyDescent="0.35">
      <c r="S116" s="42" t="s">
        <v>85</v>
      </c>
      <c r="T116" s="42"/>
      <c r="U116" s="42"/>
      <c r="V116" s="42"/>
      <c r="W116" s="42"/>
      <c r="X116" s="42"/>
      <c r="Y116" s="42"/>
      <c r="Z116" s="42"/>
    </row>
    <row r="117" spans="19:26" ht="29" x14ac:dyDescent="0.35">
      <c r="S117" s="6" t="s">
        <v>43</v>
      </c>
      <c r="T117" s="7" t="s">
        <v>10</v>
      </c>
      <c r="U117" s="7" t="s">
        <v>11</v>
      </c>
      <c r="W117" s="6" t="s">
        <v>45</v>
      </c>
      <c r="X117" s="7" t="s">
        <v>10</v>
      </c>
      <c r="Y117" s="7" t="s">
        <v>11</v>
      </c>
      <c r="Z117" s="7" t="s">
        <v>12</v>
      </c>
    </row>
    <row r="118" spans="19:26" x14ac:dyDescent="0.35">
      <c r="S118" t="s">
        <v>3</v>
      </c>
      <c r="T118" s="18">
        <v>131461</v>
      </c>
      <c r="U118" s="18">
        <v>95105</v>
      </c>
      <c r="W118" t="s">
        <v>20</v>
      </c>
      <c r="X118" s="18"/>
      <c r="Y118" s="18"/>
      <c r="Z118" s="18"/>
    </row>
    <row r="119" spans="19:26" x14ac:dyDescent="0.35">
      <c r="S119" t="s">
        <v>4</v>
      </c>
      <c r="T119" s="18"/>
      <c r="U119" s="18"/>
      <c r="W119" t="s">
        <v>21</v>
      </c>
      <c r="X119" s="18"/>
      <c r="Y119" s="18"/>
      <c r="Z119" s="18"/>
    </row>
    <row r="120" spans="19:26" x14ac:dyDescent="0.35">
      <c r="S120" t="s">
        <v>5</v>
      </c>
      <c r="T120" s="18"/>
      <c r="U120" s="18"/>
      <c r="W120" t="s">
        <v>22</v>
      </c>
      <c r="X120" s="18"/>
      <c r="Y120" s="18"/>
      <c r="Z120" s="18"/>
    </row>
    <row r="121" spans="19:26" x14ac:dyDescent="0.35">
      <c r="S121" s="2" t="s">
        <v>6</v>
      </c>
      <c r="T121" s="19"/>
      <c r="U121" s="19"/>
      <c r="W121" t="s">
        <v>23</v>
      </c>
      <c r="X121" s="18">
        <v>106200</v>
      </c>
      <c r="Y121" s="18">
        <v>75500</v>
      </c>
      <c r="Z121" s="18"/>
    </row>
    <row r="122" spans="19:26" x14ac:dyDescent="0.35">
      <c r="S122" s="44" t="s">
        <v>0</v>
      </c>
      <c r="T122" s="45">
        <f>SUM(T118:T121)</f>
        <v>131461</v>
      </c>
      <c r="U122" s="45">
        <f>SUM(U118:U121)</f>
        <v>95105</v>
      </c>
      <c r="W122" t="s">
        <v>24</v>
      </c>
      <c r="X122" s="18"/>
      <c r="Y122" s="18">
        <v>55989</v>
      </c>
      <c r="Z122" s="18"/>
    </row>
    <row r="123" spans="19:26" x14ac:dyDescent="0.35">
      <c r="T123" s="18"/>
      <c r="U123" s="18"/>
      <c r="W123" s="2" t="s">
        <v>25</v>
      </c>
      <c r="X123" s="19"/>
      <c r="Y123" s="19"/>
      <c r="Z123" s="19"/>
    </row>
    <row r="124" spans="19:26" x14ac:dyDescent="0.35">
      <c r="T124" s="18"/>
      <c r="U124" s="18"/>
      <c r="W124" s="4" t="s">
        <v>26</v>
      </c>
      <c r="X124" s="22">
        <f>SUM(X118:X123)</f>
        <v>106200</v>
      </c>
      <c r="Y124" s="22">
        <f>SUM(Y118:Y123)</f>
        <v>131489</v>
      </c>
      <c r="Z124" s="22">
        <f t="shared" ref="Z124" si="8">SUM(Z118:Z123)</f>
        <v>0</v>
      </c>
    </row>
    <row r="125" spans="19:26" x14ac:dyDescent="0.35">
      <c r="T125" s="18"/>
      <c r="U125" s="18"/>
      <c r="W125" s="4"/>
      <c r="X125" s="22"/>
      <c r="Y125" s="22"/>
      <c r="Z125" s="22"/>
    </row>
    <row r="126" spans="19:26" x14ac:dyDescent="0.35">
      <c r="T126" s="18"/>
      <c r="U126" s="18"/>
      <c r="W126" t="s">
        <v>38</v>
      </c>
      <c r="X126" s="18">
        <v>14012.5</v>
      </c>
      <c r="Y126" s="18"/>
      <c r="Z126" s="18"/>
    </row>
    <row r="127" spans="19:26" x14ac:dyDescent="0.35">
      <c r="S127" s="4"/>
      <c r="T127" s="22"/>
      <c r="U127" s="22"/>
      <c r="W127" s="2" t="s">
        <v>39</v>
      </c>
      <c r="X127" s="19"/>
      <c r="Y127" s="19"/>
      <c r="Z127" s="19"/>
    </row>
    <row r="128" spans="19:26" x14ac:dyDescent="0.35">
      <c r="T128" s="18"/>
      <c r="U128" s="18"/>
      <c r="W128" s="4" t="s">
        <v>42</v>
      </c>
      <c r="X128" s="22">
        <f>SUM(X126:X127)</f>
        <v>14012.5</v>
      </c>
      <c r="Y128" s="22">
        <f>SUM(Y126:Y127)</f>
        <v>0</v>
      </c>
      <c r="Z128" s="22">
        <f>SUM(Z126:Z127)</f>
        <v>0</v>
      </c>
    </row>
    <row r="129" spans="19:26" x14ac:dyDescent="0.35">
      <c r="S129" s="4"/>
      <c r="T129" s="22"/>
      <c r="U129" s="22"/>
      <c r="W129" s="4"/>
      <c r="X129" s="22"/>
      <c r="Y129" s="22"/>
      <c r="Z129" s="22"/>
    </row>
    <row r="130" spans="19:26" x14ac:dyDescent="0.35">
      <c r="W130" s="44" t="s">
        <v>2</v>
      </c>
      <c r="X130" s="45">
        <f>X128+X124</f>
        <v>120212.5</v>
      </c>
      <c r="Y130" s="45">
        <f>Y128+Y124</f>
        <v>131489</v>
      </c>
      <c r="Z130" s="45">
        <f t="shared" ref="Z130" si="9">Z128+Z124</f>
        <v>0</v>
      </c>
    </row>
    <row r="131" spans="19:26" x14ac:dyDescent="0.35">
      <c r="X131" s="18"/>
      <c r="Y131" s="18"/>
      <c r="Z131" s="18"/>
    </row>
    <row r="132" spans="19:26" x14ac:dyDescent="0.35">
      <c r="S132" s="42" t="s">
        <v>86</v>
      </c>
      <c r="T132" s="42"/>
      <c r="U132" s="42"/>
      <c r="V132" s="42"/>
      <c r="W132" s="42"/>
      <c r="X132" s="42"/>
      <c r="Y132" s="42"/>
      <c r="Z132" s="42"/>
    </row>
    <row r="133" spans="19:26" ht="29" x14ac:dyDescent="0.35">
      <c r="S133" s="6" t="s">
        <v>43</v>
      </c>
      <c r="T133" s="7" t="s">
        <v>10</v>
      </c>
      <c r="U133" s="7" t="s">
        <v>11</v>
      </c>
      <c r="W133" s="6" t="s">
        <v>45</v>
      </c>
      <c r="X133" s="7" t="s">
        <v>10</v>
      </c>
      <c r="Y133" s="7" t="s">
        <v>11</v>
      </c>
      <c r="Z133" s="7" t="s">
        <v>12</v>
      </c>
    </row>
    <row r="134" spans="19:26" x14ac:dyDescent="0.35">
      <c r="S134" t="s">
        <v>3</v>
      </c>
      <c r="T134" s="18"/>
      <c r="U134" s="18">
        <v>106200</v>
      </c>
      <c r="W134" t="s">
        <v>38</v>
      </c>
      <c r="X134" s="18">
        <v>0</v>
      </c>
      <c r="Y134" s="18">
        <v>1554</v>
      </c>
      <c r="Z134" s="18"/>
    </row>
    <row r="135" spans="19:26" x14ac:dyDescent="0.35">
      <c r="S135" t="s">
        <v>4</v>
      </c>
      <c r="T135" s="18"/>
      <c r="U135" s="18"/>
      <c r="W135" s="2" t="s">
        <v>37</v>
      </c>
      <c r="X135" s="19">
        <v>14400</v>
      </c>
      <c r="Y135" s="19">
        <v>15300</v>
      </c>
      <c r="Z135" s="19"/>
    </row>
    <row r="136" spans="19:26" x14ac:dyDescent="0.35">
      <c r="S136" t="s">
        <v>5</v>
      </c>
      <c r="T136" s="18"/>
      <c r="U136" s="18"/>
      <c r="W136" s="4" t="s">
        <v>42</v>
      </c>
      <c r="X136" s="22">
        <f>SUM(X134:X135)</f>
        <v>14400</v>
      </c>
      <c r="Y136" s="22">
        <f>SUM(Y134:Y135)</f>
        <v>16854</v>
      </c>
      <c r="Z136" s="22">
        <f>SUM(Z134:Z135)</f>
        <v>0</v>
      </c>
    </row>
    <row r="137" spans="19:26" x14ac:dyDescent="0.35">
      <c r="S137" s="2" t="s">
        <v>6</v>
      </c>
      <c r="T137" s="19"/>
      <c r="U137" s="19"/>
      <c r="W137" s="4"/>
      <c r="X137" s="22"/>
      <c r="Y137" s="22"/>
      <c r="Z137" s="22"/>
    </row>
    <row r="138" spans="19:26" x14ac:dyDescent="0.35">
      <c r="S138" s="44" t="s">
        <v>0</v>
      </c>
      <c r="T138" s="45">
        <f>SUM(T134:T137)</f>
        <v>0</v>
      </c>
      <c r="U138" s="45">
        <f>SUM(U134:U137)</f>
        <v>106200</v>
      </c>
      <c r="W138" s="44" t="s">
        <v>2</v>
      </c>
      <c r="X138" s="45">
        <f>X136+X140</f>
        <v>14400</v>
      </c>
      <c r="Y138" s="45">
        <f>Y136+Y140</f>
        <v>16854</v>
      </c>
      <c r="Z138" s="45">
        <f>Z136+Z140</f>
        <v>0</v>
      </c>
    </row>
    <row r="139" spans="19:26" x14ac:dyDescent="0.35">
      <c r="T139" s="18"/>
      <c r="U139" s="18"/>
      <c r="X139" s="18"/>
      <c r="Y139" s="18"/>
      <c r="Z139" s="18"/>
    </row>
    <row r="140" spans="19:26" x14ac:dyDescent="0.35">
      <c r="T140" s="18"/>
      <c r="U140" s="18"/>
      <c r="W140" s="4"/>
      <c r="X140" s="22"/>
      <c r="Y140" s="22"/>
      <c r="Z140" s="22"/>
    </row>
    <row r="141" spans="19:26" x14ac:dyDescent="0.35">
      <c r="T141" s="18"/>
      <c r="U141" s="18"/>
      <c r="W141" s="4"/>
      <c r="X141" s="22"/>
      <c r="Y141" s="22"/>
      <c r="Z141" s="22"/>
    </row>
    <row r="142" spans="19:26" x14ac:dyDescent="0.35">
      <c r="T142" s="18"/>
      <c r="U142" s="18"/>
    </row>
    <row r="143" spans="19:26" ht="29" x14ac:dyDescent="0.35">
      <c r="S143" s="7" t="s">
        <v>43</v>
      </c>
      <c r="T143" s="7" t="s">
        <v>10</v>
      </c>
      <c r="U143" s="7" t="s">
        <v>11</v>
      </c>
      <c r="W143" s="7" t="s">
        <v>45</v>
      </c>
      <c r="X143" s="7" t="s">
        <v>10</v>
      </c>
      <c r="Y143" s="7" t="s">
        <v>11</v>
      </c>
      <c r="Z143" s="7" t="s">
        <v>12</v>
      </c>
    </row>
    <row r="144" spans="19:26" x14ac:dyDescent="0.35">
      <c r="S144" t="s">
        <v>83</v>
      </c>
      <c r="T144" s="18">
        <f>T101</f>
        <v>437412</v>
      </c>
      <c r="U144" s="18">
        <f>U101</f>
        <v>301511</v>
      </c>
      <c r="W144" t="s">
        <v>83</v>
      </c>
      <c r="X144" s="18">
        <f>X114</f>
        <v>98277</v>
      </c>
      <c r="Y144" s="18">
        <f>Y114</f>
        <v>56458</v>
      </c>
      <c r="Z144" s="18"/>
    </row>
    <row r="145" spans="19:26" x14ac:dyDescent="0.35">
      <c r="S145" t="s">
        <v>51</v>
      </c>
      <c r="T145" s="18">
        <f>T81</f>
        <v>294634</v>
      </c>
      <c r="U145" s="18">
        <f>U81</f>
        <v>158034</v>
      </c>
      <c r="W145" t="s">
        <v>51</v>
      </c>
      <c r="X145" s="18">
        <f>X93</f>
        <v>247638.98</v>
      </c>
      <c r="Y145" s="18">
        <f>Y93</f>
        <v>483990.25</v>
      </c>
      <c r="Z145" s="18"/>
    </row>
    <row r="146" spans="19:26" x14ac:dyDescent="0.35">
      <c r="S146" t="s">
        <v>50</v>
      </c>
      <c r="T146" s="18">
        <f>T46</f>
        <v>0</v>
      </c>
      <c r="U146" s="18">
        <f>U46</f>
        <v>0</v>
      </c>
      <c r="W146" t="s">
        <v>50</v>
      </c>
      <c r="X146" s="18">
        <f>X53</f>
        <v>89812</v>
      </c>
      <c r="Y146" s="18">
        <f>Y53</f>
        <v>325232.32999999996</v>
      </c>
      <c r="Z146" s="18"/>
    </row>
    <row r="147" spans="19:26" x14ac:dyDescent="0.35">
      <c r="S147" t="s">
        <v>82</v>
      </c>
      <c r="T147" s="55">
        <f>T70</f>
        <v>0</v>
      </c>
      <c r="U147" s="18">
        <f>U70</f>
        <v>117000</v>
      </c>
      <c r="W147" t="s">
        <v>82</v>
      </c>
      <c r="X147" s="18">
        <f>X73</f>
        <v>267312.94</v>
      </c>
      <c r="Y147" s="18">
        <f>Y73</f>
        <v>168672.77000000002</v>
      </c>
      <c r="Z147" s="18"/>
    </row>
    <row r="148" spans="19:26" x14ac:dyDescent="0.35">
      <c r="S148" t="s">
        <v>85</v>
      </c>
      <c r="T148" s="18">
        <f>T122</f>
        <v>131461</v>
      </c>
      <c r="U148" s="18">
        <f>U122</f>
        <v>95105</v>
      </c>
      <c r="W148" t="s">
        <v>85</v>
      </c>
      <c r="X148" s="18">
        <f>X130</f>
        <v>120212.5</v>
      </c>
      <c r="Y148" s="18">
        <f>Y130</f>
        <v>131489</v>
      </c>
      <c r="Z148" s="18"/>
    </row>
    <row r="149" spans="19:26" x14ac:dyDescent="0.35">
      <c r="S149" t="s">
        <v>86</v>
      </c>
      <c r="T149" s="18">
        <f>T138</f>
        <v>0</v>
      </c>
      <c r="U149" s="18">
        <f>U138</f>
        <v>106200</v>
      </c>
      <c r="W149" t="s">
        <v>86</v>
      </c>
      <c r="X149" s="18">
        <f>X138</f>
        <v>14400</v>
      </c>
      <c r="Y149" s="18">
        <f>Y138</f>
        <v>16854</v>
      </c>
      <c r="Z149" s="18"/>
    </row>
    <row r="150" spans="19:26" x14ac:dyDescent="0.35">
      <c r="S150" t="s">
        <v>88</v>
      </c>
      <c r="U150">
        <v>185000</v>
      </c>
      <c r="W150" t="s">
        <v>87</v>
      </c>
      <c r="X150" s="18">
        <v>56774</v>
      </c>
      <c r="Y150" s="18">
        <v>2321</v>
      </c>
      <c r="Z150" s="18"/>
    </row>
    <row r="151" spans="19:26" x14ac:dyDescent="0.35">
      <c r="S151" s="44" t="s">
        <v>0</v>
      </c>
      <c r="T151" s="45">
        <f>SUM(T144:T150)</f>
        <v>863507</v>
      </c>
      <c r="U151" s="45">
        <f>SUM(U144:U150)</f>
        <v>962850</v>
      </c>
      <c r="X151" s="18"/>
      <c r="Y151" s="18"/>
      <c r="Z151" s="18"/>
    </row>
    <row r="152" spans="19:26" x14ac:dyDescent="0.35">
      <c r="X152" s="18"/>
      <c r="Y152" s="18"/>
      <c r="Z152" s="18"/>
    </row>
    <row r="153" spans="19:26" x14ac:dyDescent="0.35">
      <c r="W153" s="44"/>
      <c r="X153" s="45">
        <f>SUM(X144:X152)</f>
        <v>894427.41999999993</v>
      </c>
      <c r="Y153" s="45">
        <f>SUM(Y144:Y152)</f>
        <v>1185017.3500000001</v>
      </c>
      <c r="Z153" s="45">
        <f>SUM(Z144:Z152)</f>
        <v>0</v>
      </c>
    </row>
  </sheetData>
  <mergeCells count="1">
    <mergeCell ref="C28:C29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873E475-9EE6-42A6-98FD-C39C599DF99A}">
  <dimension ref="A4:T47"/>
  <sheetViews>
    <sheetView zoomScale="60" zoomScaleNormal="60" workbookViewId="0">
      <selection activeCell="A5" sqref="A5:B21"/>
    </sheetView>
  </sheetViews>
  <sheetFormatPr defaultRowHeight="14.5" x14ac:dyDescent="0.35"/>
  <cols>
    <col min="1" max="1" width="25.26953125" bestFit="1" customWidth="1"/>
    <col min="2" max="2" width="11.26953125" bestFit="1" customWidth="1"/>
    <col min="6" max="6" width="4.7265625" customWidth="1"/>
    <col min="7" max="7" width="31" bestFit="1" customWidth="1"/>
    <col min="8" max="8" width="18.453125" customWidth="1"/>
    <col min="9" max="9" width="13.453125" customWidth="1"/>
    <col min="10" max="10" width="11.54296875" customWidth="1"/>
    <col min="13" max="16" width="12.7265625" customWidth="1"/>
    <col min="17" max="17" width="16.7265625" customWidth="1"/>
    <col min="18" max="21" width="15.1796875" customWidth="1"/>
  </cols>
  <sheetData>
    <row r="4" spans="1:20" x14ac:dyDescent="0.35">
      <c r="G4" s="5" t="s">
        <v>76</v>
      </c>
    </row>
    <row r="5" spans="1:20" ht="29" x14ac:dyDescent="0.35">
      <c r="A5" s="6" t="s">
        <v>79</v>
      </c>
      <c r="B5" s="9"/>
      <c r="C5" s="8"/>
      <c r="D5" s="8"/>
      <c r="G5" s="6" t="s">
        <v>43</v>
      </c>
      <c r="H5" s="7" t="s">
        <v>63</v>
      </c>
      <c r="I5" s="7" t="s">
        <v>64</v>
      </c>
      <c r="J5" s="7" t="s">
        <v>62</v>
      </c>
      <c r="L5" s="7" t="s">
        <v>73</v>
      </c>
      <c r="M5" s="7" t="s">
        <v>65</v>
      </c>
      <c r="N5" s="7" t="s">
        <v>66</v>
      </c>
      <c r="O5" s="7" t="s">
        <v>68</v>
      </c>
      <c r="P5" s="7" t="s">
        <v>67</v>
      </c>
      <c r="Q5" s="7" t="s">
        <v>70</v>
      </c>
      <c r="R5" s="7" t="s">
        <v>69</v>
      </c>
      <c r="S5" s="7" t="s">
        <v>72</v>
      </c>
      <c r="T5" s="7" t="s">
        <v>71</v>
      </c>
    </row>
    <row r="6" spans="1:20" x14ac:dyDescent="0.35">
      <c r="A6" s="10" t="s">
        <v>7</v>
      </c>
      <c r="B6" s="31">
        <v>346000</v>
      </c>
      <c r="C6" s="31"/>
      <c r="D6" s="30"/>
      <c r="G6" t="s">
        <v>3</v>
      </c>
      <c r="H6" s="17">
        <v>421645</v>
      </c>
      <c r="I6" s="17">
        <v>379589</v>
      </c>
      <c r="J6" s="1"/>
      <c r="L6" s="22">
        <f>SUM(M6:T6)</f>
        <v>0</v>
      </c>
      <c r="M6" s="17"/>
      <c r="N6" s="17"/>
      <c r="O6" s="17"/>
      <c r="P6" s="17"/>
      <c r="Q6" s="17"/>
      <c r="R6" s="17"/>
      <c r="S6" s="17"/>
      <c r="T6" s="17"/>
    </row>
    <row r="7" spans="1:20" x14ac:dyDescent="0.35">
      <c r="A7" t="s">
        <v>78</v>
      </c>
      <c r="B7" s="31">
        <v>4000</v>
      </c>
      <c r="C7" s="31"/>
      <c r="D7" s="30"/>
      <c r="G7" t="s">
        <v>4</v>
      </c>
      <c r="H7" s="17">
        <v>4450</v>
      </c>
      <c r="I7" s="17">
        <v>3750</v>
      </c>
      <c r="J7" s="1">
        <v>15000</v>
      </c>
      <c r="L7" s="22">
        <f t="shared" ref="L7:L17" si="0">SUM(M7:T7)</f>
        <v>0</v>
      </c>
      <c r="M7" s="17"/>
      <c r="N7" s="17"/>
      <c r="O7" s="17"/>
      <c r="P7" s="17"/>
      <c r="Q7" s="17"/>
      <c r="R7" s="17"/>
      <c r="S7" s="17"/>
      <c r="T7" s="17"/>
    </row>
    <row r="8" spans="1:20" x14ac:dyDescent="0.35">
      <c r="A8" s="10" t="s">
        <v>14</v>
      </c>
      <c r="B8" s="31">
        <v>91000</v>
      </c>
      <c r="C8" s="31"/>
      <c r="D8" s="30"/>
      <c r="G8" t="s">
        <v>5</v>
      </c>
      <c r="H8" s="1"/>
      <c r="I8" s="17">
        <v>405045</v>
      </c>
      <c r="J8" s="1"/>
      <c r="L8" s="22">
        <f t="shared" si="0"/>
        <v>0</v>
      </c>
      <c r="M8" s="17"/>
      <c r="N8" s="17"/>
      <c r="O8" s="17"/>
      <c r="P8" s="17"/>
      <c r="Q8" s="17"/>
      <c r="R8" s="17"/>
      <c r="S8" s="17"/>
      <c r="T8" s="17"/>
    </row>
    <row r="9" spans="1:20" x14ac:dyDescent="0.35">
      <c r="A9" t="s">
        <v>60</v>
      </c>
      <c r="B9" s="31">
        <v>15000</v>
      </c>
      <c r="C9" s="30"/>
      <c r="D9" s="31"/>
      <c r="G9" s="2" t="s">
        <v>6</v>
      </c>
      <c r="H9" s="3">
        <v>0.77</v>
      </c>
      <c r="I9" s="3">
        <v>-2.77</v>
      </c>
      <c r="J9" s="3"/>
      <c r="L9" s="35">
        <f t="shared" si="0"/>
        <v>0</v>
      </c>
      <c r="M9" s="3"/>
      <c r="N9" s="3"/>
      <c r="O9" s="3"/>
      <c r="P9" s="3"/>
      <c r="Q9" s="3"/>
      <c r="R9" s="3"/>
      <c r="S9" s="3"/>
      <c r="T9" s="3"/>
    </row>
    <row r="10" spans="1:20" x14ac:dyDescent="0.35">
      <c r="A10" s="2" t="s">
        <v>77</v>
      </c>
      <c r="B10" s="37">
        <v>420000</v>
      </c>
      <c r="C10" s="30"/>
      <c r="D10" s="31"/>
      <c r="G10" s="4" t="s">
        <v>0</v>
      </c>
      <c r="H10" s="8">
        <f>SUM(H6:H9)</f>
        <v>426095.77</v>
      </c>
      <c r="I10" s="8">
        <f>SUM(I6:I9)</f>
        <v>788381.23</v>
      </c>
      <c r="J10" s="8">
        <f>SUM(J6:J9)</f>
        <v>15000</v>
      </c>
      <c r="L10" s="22">
        <f t="shared" si="0"/>
        <v>0</v>
      </c>
      <c r="M10" s="8"/>
      <c r="N10" s="8"/>
      <c r="O10" s="8"/>
      <c r="P10" s="8"/>
      <c r="Q10" s="8"/>
      <c r="R10" s="8"/>
      <c r="S10" s="8"/>
      <c r="T10" s="8"/>
    </row>
    <row r="11" spans="1:20" x14ac:dyDescent="0.35">
      <c r="A11" s="39" t="s">
        <v>19</v>
      </c>
      <c r="B11" s="40">
        <f>SUM(B6:B10)</f>
        <v>876000</v>
      </c>
      <c r="C11" s="30"/>
      <c r="D11" s="41"/>
      <c r="L11" s="22"/>
      <c r="M11" s="17"/>
      <c r="N11" s="17"/>
      <c r="O11" s="17"/>
      <c r="P11" s="17"/>
      <c r="Q11" s="17"/>
      <c r="R11" s="17"/>
      <c r="S11" s="17"/>
      <c r="T11" s="17"/>
    </row>
    <row r="12" spans="1:20" x14ac:dyDescent="0.35">
      <c r="D12" s="12"/>
      <c r="G12" t="s">
        <v>7</v>
      </c>
      <c r="H12" s="17">
        <v>346412</v>
      </c>
      <c r="I12" s="17">
        <v>218511</v>
      </c>
      <c r="J12" s="1">
        <v>120000</v>
      </c>
      <c r="L12" s="18">
        <f t="shared" si="0"/>
        <v>0</v>
      </c>
      <c r="M12" s="17"/>
      <c r="N12" s="17"/>
      <c r="O12" s="17"/>
      <c r="P12" s="17"/>
      <c r="Q12" s="17"/>
      <c r="R12" s="17"/>
      <c r="S12" s="17"/>
      <c r="T12" s="17"/>
    </row>
    <row r="13" spans="1:20" x14ac:dyDescent="0.35">
      <c r="A13" s="6" t="s">
        <v>80</v>
      </c>
      <c r="B13" s="6"/>
      <c r="C13" s="22"/>
      <c r="D13" s="22"/>
      <c r="E13" s="18"/>
      <c r="F13" s="18"/>
      <c r="G13" t="s">
        <v>8</v>
      </c>
      <c r="H13" s="1">
        <v>0</v>
      </c>
      <c r="I13" s="17">
        <v>85000</v>
      </c>
      <c r="J13" s="1">
        <v>150000</v>
      </c>
      <c r="L13" s="18">
        <f t="shared" si="0"/>
        <v>0</v>
      </c>
      <c r="M13" s="1"/>
      <c r="N13" s="1"/>
      <c r="O13" s="1"/>
      <c r="P13" s="1"/>
      <c r="Q13" s="1"/>
      <c r="R13" s="1"/>
      <c r="S13" s="1"/>
      <c r="T13" s="1"/>
    </row>
    <row r="14" spans="1:20" x14ac:dyDescent="0.35">
      <c r="A14" s="10" t="s">
        <v>46</v>
      </c>
      <c r="B14" s="18">
        <v>80000</v>
      </c>
      <c r="C14" s="26"/>
      <c r="D14" s="26"/>
      <c r="E14" s="26"/>
      <c r="F14" s="26"/>
      <c r="G14" s="2" t="s">
        <v>9</v>
      </c>
      <c r="H14" s="3">
        <v>91000</v>
      </c>
      <c r="I14" s="3">
        <v>83000</v>
      </c>
      <c r="J14" s="3">
        <v>95000</v>
      </c>
      <c r="L14" s="19">
        <f t="shared" si="0"/>
        <v>0</v>
      </c>
      <c r="M14" s="3"/>
      <c r="N14" s="3"/>
      <c r="O14" s="3"/>
      <c r="P14" s="3"/>
      <c r="Q14" s="3"/>
      <c r="R14" s="3"/>
      <c r="S14" s="3"/>
      <c r="T14" s="3"/>
    </row>
    <row r="15" spans="1:20" x14ac:dyDescent="0.35">
      <c r="A15" s="10" t="s">
        <v>49</v>
      </c>
      <c r="B15" s="18">
        <v>15000</v>
      </c>
      <c r="C15" s="26"/>
      <c r="D15" s="26"/>
      <c r="E15" s="26"/>
      <c r="F15" s="26"/>
      <c r="G15" s="4" t="s">
        <v>1</v>
      </c>
      <c r="H15" s="8">
        <f>SUM(H12:H14)</f>
        <v>437412</v>
      </c>
      <c r="I15" s="8">
        <f>SUM(I12:I14)</f>
        <v>386511</v>
      </c>
      <c r="J15" s="8">
        <f>SUM(J12:J14)</f>
        <v>365000</v>
      </c>
      <c r="L15" s="22">
        <f t="shared" si="0"/>
        <v>0</v>
      </c>
      <c r="M15" s="8"/>
      <c r="N15" s="8"/>
      <c r="O15" s="8"/>
      <c r="P15" s="8"/>
      <c r="Q15" s="8"/>
      <c r="R15" s="8"/>
      <c r="S15" s="8"/>
      <c r="T15" s="8"/>
    </row>
    <row r="16" spans="1:20" x14ac:dyDescent="0.35">
      <c r="A16" s="10" t="s">
        <v>50</v>
      </c>
      <c r="B16" s="18">
        <f>89000+12000</f>
        <v>101000</v>
      </c>
      <c r="C16" s="26"/>
      <c r="D16" s="26"/>
      <c r="E16" s="26"/>
      <c r="F16" s="26"/>
      <c r="L16" s="18"/>
    </row>
    <row r="17" spans="1:20" x14ac:dyDescent="0.35">
      <c r="A17" s="10" t="s">
        <v>51</v>
      </c>
      <c r="B17" s="18">
        <f>247000+120000+14000+267000-37000</f>
        <v>611000</v>
      </c>
      <c r="C17" s="26"/>
      <c r="D17" s="26"/>
      <c r="E17" s="26"/>
      <c r="F17" s="26"/>
      <c r="G17" s="6" t="s">
        <v>57</v>
      </c>
      <c r="H17" s="9">
        <f>H15+H10</f>
        <v>863507.77</v>
      </c>
      <c r="I17" s="9">
        <f>I15+I10</f>
        <v>1174892.23</v>
      </c>
      <c r="J17" s="9">
        <f>J15+J10</f>
        <v>380000</v>
      </c>
      <c r="K17" s="34"/>
      <c r="L17" s="25">
        <f t="shared" si="0"/>
        <v>0</v>
      </c>
      <c r="M17" s="34"/>
      <c r="N17" s="34"/>
      <c r="O17" s="34"/>
      <c r="P17" s="34"/>
      <c r="Q17" s="34"/>
      <c r="R17" s="34"/>
      <c r="S17" s="34"/>
      <c r="T17" s="34"/>
    </row>
    <row r="18" spans="1:20" x14ac:dyDescent="0.35">
      <c r="A18" s="10" t="s">
        <v>52</v>
      </c>
      <c r="B18" s="18">
        <v>40000</v>
      </c>
      <c r="C18" s="26"/>
      <c r="D18" s="26"/>
      <c r="E18" s="26"/>
      <c r="F18" s="26"/>
    </row>
    <row r="19" spans="1:20" x14ac:dyDescent="0.35">
      <c r="A19" s="28" t="s">
        <v>54</v>
      </c>
      <c r="B19" s="19">
        <v>29000</v>
      </c>
      <c r="C19" s="26"/>
      <c r="D19" s="26"/>
      <c r="E19" s="26"/>
      <c r="F19" s="26"/>
      <c r="G19" s="6" t="s">
        <v>45</v>
      </c>
      <c r="H19" s="7" t="s">
        <v>10</v>
      </c>
      <c r="I19" s="7" t="s">
        <v>11</v>
      </c>
      <c r="J19" s="7" t="s">
        <v>12</v>
      </c>
      <c r="L19" s="36">
        <f t="shared" ref="L19:L26" si="1">SUM(M19:T19)</f>
        <v>0</v>
      </c>
      <c r="M19" s="7"/>
      <c r="N19" s="7"/>
      <c r="O19" s="7"/>
      <c r="P19" s="7"/>
      <c r="Q19" s="7"/>
      <c r="R19" s="7"/>
      <c r="S19" s="7"/>
      <c r="T19" s="7"/>
    </row>
    <row r="20" spans="1:20" x14ac:dyDescent="0.35">
      <c r="A20" s="39" t="s">
        <v>19</v>
      </c>
      <c r="B20" s="40">
        <f>SUM(B14:B19)</f>
        <v>876000</v>
      </c>
      <c r="C20" s="26"/>
      <c r="D20" s="26"/>
      <c r="E20" s="26"/>
      <c r="F20" s="26"/>
      <c r="G20" t="s">
        <v>20</v>
      </c>
      <c r="H20" s="18">
        <v>186192.57</v>
      </c>
      <c r="I20" s="18">
        <v>298549.33</v>
      </c>
      <c r="J20" s="18"/>
      <c r="L20" s="22">
        <f t="shared" si="1"/>
        <v>0</v>
      </c>
      <c r="M20" s="18"/>
      <c r="N20" s="18"/>
      <c r="O20" s="18"/>
      <c r="P20" s="18"/>
      <c r="Q20" s="18"/>
      <c r="R20" s="18"/>
      <c r="S20" s="18"/>
      <c r="T20" s="18"/>
    </row>
    <row r="21" spans="1:20" x14ac:dyDescent="0.35">
      <c r="A21" s="11" t="s">
        <v>55</v>
      </c>
      <c r="B21" s="26"/>
      <c r="C21" s="26"/>
      <c r="D21" s="26"/>
      <c r="E21" s="27"/>
      <c r="F21" s="27"/>
      <c r="G21" t="s">
        <v>21</v>
      </c>
      <c r="H21" s="18">
        <v>222348.32</v>
      </c>
      <c r="I21" s="18">
        <v>369171.88</v>
      </c>
      <c r="J21" s="18"/>
      <c r="L21" s="22">
        <f t="shared" si="1"/>
        <v>0</v>
      </c>
      <c r="M21" s="18"/>
      <c r="N21" s="18"/>
      <c r="O21" s="18"/>
      <c r="P21" s="18"/>
      <c r="Q21" s="18"/>
      <c r="R21" s="18"/>
      <c r="S21" s="18"/>
      <c r="T21" s="18"/>
    </row>
    <row r="22" spans="1:20" x14ac:dyDescent="0.35">
      <c r="G22" t="s">
        <v>22</v>
      </c>
      <c r="H22" s="18">
        <v>31697</v>
      </c>
      <c r="I22" s="18">
        <v>171261.25</v>
      </c>
      <c r="J22" s="18"/>
      <c r="L22" s="22">
        <f t="shared" si="1"/>
        <v>0</v>
      </c>
      <c r="M22" s="18"/>
      <c r="N22" s="18"/>
      <c r="O22" s="18"/>
      <c r="P22" s="18"/>
      <c r="Q22" s="18"/>
      <c r="R22" s="18"/>
      <c r="S22" s="18"/>
      <c r="T22" s="18"/>
    </row>
    <row r="23" spans="1:20" x14ac:dyDescent="0.35">
      <c r="G23" t="s">
        <v>23</v>
      </c>
      <c r="H23" s="18">
        <v>106200</v>
      </c>
      <c r="I23" s="18">
        <v>77600</v>
      </c>
      <c r="J23" s="18"/>
      <c r="L23" s="22">
        <f t="shared" si="1"/>
        <v>0</v>
      </c>
      <c r="M23" s="18"/>
      <c r="N23" s="18"/>
      <c r="O23" s="18"/>
      <c r="P23" s="18"/>
      <c r="Q23" s="18"/>
      <c r="R23" s="18"/>
      <c r="S23" s="18"/>
      <c r="T23" s="18"/>
    </row>
    <row r="24" spans="1:20" x14ac:dyDescent="0.35">
      <c r="G24" t="s">
        <v>24</v>
      </c>
      <c r="H24" s="18">
        <v>85897</v>
      </c>
      <c r="I24" s="18">
        <v>94728</v>
      </c>
      <c r="J24" s="18"/>
      <c r="L24" s="22">
        <f t="shared" si="1"/>
        <v>0</v>
      </c>
      <c r="M24" s="18"/>
      <c r="N24" s="18"/>
      <c r="O24" s="18"/>
      <c r="P24" s="18"/>
      <c r="Q24" s="18"/>
      <c r="R24" s="18"/>
      <c r="S24" s="18"/>
      <c r="T24" s="18"/>
    </row>
    <row r="25" spans="1:20" x14ac:dyDescent="0.35">
      <c r="G25" s="2" t="s">
        <v>25</v>
      </c>
      <c r="H25" s="19">
        <v>62</v>
      </c>
      <c r="I25" s="19">
        <v>1538.14</v>
      </c>
      <c r="J25" s="19"/>
      <c r="L25" s="35">
        <f t="shared" si="1"/>
        <v>0</v>
      </c>
      <c r="M25" s="19"/>
      <c r="N25" s="19"/>
      <c r="O25" s="19"/>
      <c r="P25" s="19"/>
      <c r="Q25" s="19"/>
      <c r="R25" s="19"/>
      <c r="S25" s="19"/>
      <c r="T25" s="19"/>
    </row>
    <row r="26" spans="1:20" x14ac:dyDescent="0.35">
      <c r="G26" s="6" t="s">
        <v>26</v>
      </c>
      <c r="H26" s="25">
        <f>SUM(H20:H25)</f>
        <v>632396.89</v>
      </c>
      <c r="I26" s="25">
        <f t="shared" ref="I26:J26" si="2">SUM(I20:I25)</f>
        <v>1012848.6</v>
      </c>
      <c r="J26" s="25">
        <f t="shared" si="2"/>
        <v>0</v>
      </c>
      <c r="K26" s="34"/>
      <c r="L26" s="25">
        <f t="shared" si="1"/>
        <v>0</v>
      </c>
      <c r="M26" s="25"/>
      <c r="N26" s="25"/>
      <c r="O26" s="25"/>
      <c r="P26" s="25"/>
      <c r="Q26" s="25"/>
      <c r="R26" s="25"/>
      <c r="S26" s="25"/>
      <c r="T26" s="25"/>
    </row>
    <row r="27" spans="1:20" x14ac:dyDescent="0.35">
      <c r="H27" s="18"/>
      <c r="I27" s="18"/>
      <c r="J27" s="18"/>
      <c r="L27" s="22"/>
      <c r="M27" s="17"/>
      <c r="N27" s="17"/>
      <c r="O27" s="17"/>
      <c r="P27" s="17"/>
      <c r="Q27" s="17"/>
      <c r="R27" s="17"/>
      <c r="S27" s="17"/>
      <c r="T27" s="17"/>
    </row>
    <row r="28" spans="1:20" x14ac:dyDescent="0.35">
      <c r="G28" t="s">
        <v>59</v>
      </c>
      <c r="H28" s="18"/>
      <c r="I28" s="18">
        <v>1990</v>
      </c>
      <c r="J28" s="18"/>
      <c r="L28" s="22">
        <f t="shared" ref="L28:L39" si="3">SUM(M28:T28)</f>
        <v>0</v>
      </c>
    </row>
    <row r="29" spans="1:20" x14ac:dyDescent="0.35">
      <c r="G29" t="s">
        <v>27</v>
      </c>
      <c r="H29" s="18">
        <v>0</v>
      </c>
      <c r="I29" s="18">
        <v>4739.5600000000004</v>
      </c>
      <c r="J29" s="18"/>
      <c r="L29" s="22">
        <f t="shared" si="3"/>
        <v>0</v>
      </c>
    </row>
    <row r="30" spans="1:20" x14ac:dyDescent="0.35">
      <c r="G30" t="s">
        <v>28</v>
      </c>
      <c r="H30" s="18">
        <v>62</v>
      </c>
      <c r="I30" s="18">
        <v>663</v>
      </c>
      <c r="J30" s="18"/>
      <c r="L30" s="22">
        <f t="shared" si="3"/>
        <v>0</v>
      </c>
    </row>
    <row r="31" spans="1:20" x14ac:dyDescent="0.35">
      <c r="G31" t="s">
        <v>29</v>
      </c>
      <c r="H31" s="18">
        <v>20882.349999999999</v>
      </c>
      <c r="I31" s="18">
        <v>21768</v>
      </c>
      <c r="J31" s="18"/>
      <c r="L31" s="22">
        <f t="shared" si="3"/>
        <v>0</v>
      </c>
    </row>
    <row r="32" spans="1:20" x14ac:dyDescent="0.35">
      <c r="G32" t="s">
        <v>30</v>
      </c>
      <c r="H32" s="18">
        <v>63977</v>
      </c>
      <c r="I32" s="18">
        <v>34439</v>
      </c>
      <c r="J32" s="18"/>
      <c r="L32" s="22">
        <f t="shared" si="3"/>
        <v>0</v>
      </c>
    </row>
    <row r="33" spans="7:20" x14ac:dyDescent="0.35">
      <c r="G33" t="s">
        <v>31</v>
      </c>
      <c r="H33" s="18">
        <v>1674</v>
      </c>
      <c r="I33" s="18">
        <v>765</v>
      </c>
      <c r="J33" s="18"/>
      <c r="L33" s="22">
        <f t="shared" si="3"/>
        <v>0</v>
      </c>
    </row>
    <row r="34" spans="7:20" x14ac:dyDescent="0.35">
      <c r="G34" t="s">
        <v>32</v>
      </c>
      <c r="H34" s="18">
        <v>3882</v>
      </c>
      <c r="I34" s="18">
        <v>0</v>
      </c>
      <c r="J34" s="18"/>
      <c r="L34" s="22">
        <f t="shared" si="3"/>
        <v>0</v>
      </c>
    </row>
    <row r="35" spans="7:20" x14ac:dyDescent="0.35">
      <c r="G35" t="s">
        <v>33</v>
      </c>
      <c r="H35" s="18">
        <v>71579</v>
      </c>
      <c r="I35" s="18">
        <v>47728.5</v>
      </c>
      <c r="J35" s="18"/>
      <c r="L35" s="22">
        <f t="shared" si="3"/>
        <v>0</v>
      </c>
    </row>
    <row r="36" spans="7:20" x14ac:dyDescent="0.35">
      <c r="G36" t="s">
        <v>34</v>
      </c>
      <c r="H36" s="18">
        <v>2950</v>
      </c>
      <c r="I36" s="18">
        <v>2950</v>
      </c>
      <c r="J36" s="18"/>
      <c r="L36" s="22">
        <f t="shared" si="3"/>
        <v>0</v>
      </c>
    </row>
    <row r="37" spans="7:20" x14ac:dyDescent="0.35">
      <c r="G37" t="s">
        <v>35</v>
      </c>
      <c r="H37" s="18"/>
      <c r="I37" s="18">
        <v>1600</v>
      </c>
      <c r="J37" s="18"/>
      <c r="L37" s="22">
        <f t="shared" si="3"/>
        <v>0</v>
      </c>
    </row>
    <row r="38" spans="7:20" x14ac:dyDescent="0.35">
      <c r="G38" s="2" t="s">
        <v>36</v>
      </c>
      <c r="H38" s="19"/>
      <c r="I38" s="19">
        <v>1400</v>
      </c>
      <c r="J38" s="19"/>
      <c r="L38" s="35">
        <f t="shared" si="3"/>
        <v>0</v>
      </c>
      <c r="M38" s="2"/>
      <c r="N38" s="2"/>
      <c r="O38" s="2"/>
      <c r="P38" s="2"/>
      <c r="Q38" s="2"/>
      <c r="R38" s="2"/>
      <c r="S38" s="2"/>
      <c r="T38" s="2"/>
    </row>
    <row r="39" spans="7:20" x14ac:dyDescent="0.35">
      <c r="G39" s="4" t="s">
        <v>41</v>
      </c>
      <c r="H39" s="22">
        <f>SUM(H28:H38)</f>
        <v>165006.35</v>
      </c>
      <c r="I39" s="22">
        <f>SUM(I28:I38)</f>
        <v>118043.06</v>
      </c>
      <c r="J39" s="22">
        <f t="shared" ref="J39" si="4">SUM(J29:J38)</f>
        <v>0</v>
      </c>
      <c r="L39" s="22">
        <f t="shared" si="3"/>
        <v>0</v>
      </c>
      <c r="M39" s="4"/>
      <c r="N39" s="4"/>
      <c r="O39" s="4"/>
      <c r="P39" s="4"/>
      <c r="Q39" s="4"/>
      <c r="R39" s="4"/>
      <c r="S39" s="4"/>
      <c r="T39" s="4"/>
    </row>
    <row r="40" spans="7:20" x14ac:dyDescent="0.35">
      <c r="H40" s="18"/>
      <c r="I40" s="18"/>
      <c r="J40" s="18"/>
      <c r="L40" s="22"/>
      <c r="M40" s="17"/>
      <c r="N40" s="17"/>
      <c r="O40" s="17"/>
      <c r="P40" s="17"/>
      <c r="Q40" s="17"/>
      <c r="R40" s="17"/>
      <c r="S40" s="17"/>
      <c r="T40" s="17"/>
    </row>
    <row r="41" spans="7:20" x14ac:dyDescent="0.35">
      <c r="G41" t="s">
        <v>37</v>
      </c>
      <c r="H41" s="18">
        <v>56400</v>
      </c>
      <c r="I41" s="18">
        <v>45300</v>
      </c>
      <c r="J41" s="18">
        <v>45000</v>
      </c>
      <c r="L41" s="22">
        <f>SUM(M41:T41)</f>
        <v>0</v>
      </c>
    </row>
    <row r="42" spans="7:20" x14ac:dyDescent="0.35">
      <c r="G42" t="s">
        <v>38</v>
      </c>
      <c r="H42" s="18">
        <v>41672.5</v>
      </c>
      <c r="I42" s="18">
        <v>14130.15</v>
      </c>
      <c r="J42" s="18"/>
      <c r="L42" s="22">
        <f>SUM(M42:T42)</f>
        <v>0</v>
      </c>
    </row>
    <row r="43" spans="7:20" x14ac:dyDescent="0.35">
      <c r="G43" t="s">
        <v>39</v>
      </c>
      <c r="H43" s="18">
        <v>0</v>
      </c>
      <c r="I43" s="18">
        <v>200</v>
      </c>
      <c r="J43" s="18"/>
      <c r="L43" s="22">
        <f>SUM(M43:T43)</f>
        <v>0</v>
      </c>
    </row>
    <row r="44" spans="7:20" x14ac:dyDescent="0.35">
      <c r="G44" s="2" t="s">
        <v>40</v>
      </c>
      <c r="H44" s="19">
        <v>2600</v>
      </c>
      <c r="I44" s="19">
        <v>9000</v>
      </c>
      <c r="J44" s="19"/>
      <c r="L44" s="35">
        <f>SUM(M44:T44)</f>
        <v>0</v>
      </c>
      <c r="M44" s="2"/>
      <c r="N44" s="2"/>
      <c r="O44" s="2"/>
      <c r="P44" s="2"/>
      <c r="Q44" s="2"/>
      <c r="R44" s="2"/>
      <c r="S44" s="2"/>
      <c r="T44" s="2"/>
    </row>
    <row r="45" spans="7:20" x14ac:dyDescent="0.35">
      <c r="G45" s="4" t="s">
        <v>42</v>
      </c>
      <c r="H45" s="22">
        <f>SUM(H41:H44)</f>
        <v>100672.5</v>
      </c>
      <c r="I45" s="22">
        <f t="shared" ref="I45:J45" si="5">SUM(I41:I44)</f>
        <v>68630.149999999994</v>
      </c>
      <c r="J45" s="22">
        <f t="shared" si="5"/>
        <v>45000</v>
      </c>
      <c r="L45" s="22">
        <f>SUM(M45:T45)</f>
        <v>0</v>
      </c>
      <c r="M45" s="4"/>
      <c r="N45" s="4"/>
      <c r="O45" s="4"/>
      <c r="P45" s="4"/>
      <c r="Q45" s="4"/>
      <c r="R45" s="4"/>
      <c r="S45" s="4"/>
      <c r="T45" s="4"/>
    </row>
    <row r="46" spans="7:20" x14ac:dyDescent="0.35">
      <c r="G46" s="4"/>
      <c r="H46" s="22"/>
      <c r="I46" s="22"/>
      <c r="J46" s="22"/>
      <c r="L46" s="22"/>
      <c r="M46" s="4"/>
      <c r="N46" s="4"/>
      <c r="O46" s="4"/>
      <c r="P46" s="4"/>
      <c r="Q46" s="4"/>
      <c r="R46" s="4"/>
      <c r="S46" s="4"/>
      <c r="T46" s="4"/>
    </row>
    <row r="47" spans="7:20" x14ac:dyDescent="0.35">
      <c r="G47" s="6" t="s">
        <v>2</v>
      </c>
      <c r="H47" s="25">
        <f>H45+H39+H26</f>
        <v>898075.74</v>
      </c>
      <c r="I47" s="25">
        <f>I45+I39+I26</f>
        <v>1199521.81</v>
      </c>
      <c r="J47" s="25">
        <f>J45+J39+J26</f>
        <v>45000</v>
      </c>
      <c r="K47" s="34"/>
      <c r="L47" s="25">
        <f>SUM(M47:T47)</f>
        <v>0</v>
      </c>
      <c r="M47" s="6"/>
      <c r="N47" s="6"/>
      <c r="O47" s="6"/>
      <c r="P47" s="6"/>
      <c r="Q47" s="6"/>
      <c r="R47" s="6"/>
      <c r="S47" s="6"/>
      <c r="T47" s="6"/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A421E3A-9F61-4EB4-8D9C-75D4FF958F42}">
  <dimension ref="C4:P48"/>
  <sheetViews>
    <sheetView tabSelected="1" zoomScale="80" zoomScaleNormal="80" workbookViewId="0">
      <selection activeCell="I5" sqref="I5"/>
    </sheetView>
  </sheetViews>
  <sheetFormatPr defaultRowHeight="14.5" outlineLevelCol="1" x14ac:dyDescent="0.35"/>
  <cols>
    <col min="3" max="3" width="24.7265625" hidden="1" customWidth="1" outlineLevel="1"/>
    <col min="4" max="4" width="7.6328125" hidden="1" customWidth="1" outlineLevel="1"/>
    <col min="5" max="5" width="8.7265625" style="57" collapsed="1"/>
    <col min="6" max="6" width="25.453125" bestFit="1" customWidth="1"/>
    <col min="7" max="7" width="10.81640625" bestFit="1" customWidth="1"/>
    <col min="8" max="8" width="9.90625" bestFit="1" customWidth="1"/>
    <col min="9" max="9" width="9.08984375" bestFit="1" customWidth="1"/>
    <col min="11" max="11" width="28.08984375" bestFit="1" customWidth="1"/>
    <col min="12" max="12" width="19.26953125" customWidth="1"/>
    <col min="13" max="14" width="9.90625" bestFit="1" customWidth="1"/>
  </cols>
  <sheetData>
    <row r="4" spans="3:16" x14ac:dyDescent="0.35">
      <c r="C4" s="6" t="s">
        <v>79</v>
      </c>
      <c r="D4" s="9"/>
      <c r="F4" s="87" t="s">
        <v>93</v>
      </c>
      <c r="G4" s="88"/>
      <c r="K4" s="6" t="s">
        <v>107</v>
      </c>
      <c r="L4" s="72" t="s">
        <v>105</v>
      </c>
      <c r="M4" s="72" t="s">
        <v>96</v>
      </c>
      <c r="N4" s="72" t="s">
        <v>97</v>
      </c>
      <c r="O4" s="72" t="s">
        <v>99</v>
      </c>
    </row>
    <row r="5" spans="3:16" x14ac:dyDescent="0.35">
      <c r="C5" s="10" t="s">
        <v>7</v>
      </c>
      <c r="D5" s="31">
        <v>346000</v>
      </c>
      <c r="F5" s="91" t="s">
        <v>7</v>
      </c>
      <c r="G5" s="92">
        <v>346000</v>
      </c>
      <c r="K5" t="s">
        <v>98</v>
      </c>
      <c r="L5" s="69">
        <f>M5</f>
        <v>88000</v>
      </c>
      <c r="M5" s="69">
        <v>88000</v>
      </c>
      <c r="N5" s="69">
        <v>91000</v>
      </c>
      <c r="O5" s="69">
        <f>M5-N5</f>
        <v>-3000</v>
      </c>
      <c r="P5" s="18"/>
    </row>
    <row r="6" spans="3:16" x14ac:dyDescent="0.35">
      <c r="C6" t="s">
        <v>78</v>
      </c>
      <c r="D6" s="31">
        <v>4000</v>
      </c>
      <c r="F6" s="93" t="s">
        <v>78</v>
      </c>
      <c r="G6" s="92">
        <v>4000</v>
      </c>
      <c r="K6" t="s">
        <v>100</v>
      </c>
      <c r="L6" s="69">
        <f t="shared" ref="L6:L10" si="0">M6</f>
        <v>258885</v>
      </c>
      <c r="M6" s="69">
        <v>258885</v>
      </c>
      <c r="N6" s="69">
        <v>346412</v>
      </c>
      <c r="O6" s="69">
        <f t="shared" ref="O6:O11" si="1">M6-N6</f>
        <v>-87527</v>
      </c>
      <c r="P6" s="18"/>
    </row>
    <row r="7" spans="3:16" x14ac:dyDescent="0.35">
      <c r="C7" s="10" t="s">
        <v>14</v>
      </c>
      <c r="D7" s="31">
        <v>91000</v>
      </c>
      <c r="F7" s="91" t="s">
        <v>14</v>
      </c>
      <c r="G7" s="92">
        <v>88000</v>
      </c>
      <c r="K7" t="s">
        <v>101</v>
      </c>
      <c r="L7" s="69">
        <f t="shared" si="0"/>
        <v>513283</v>
      </c>
      <c r="M7" s="69">
        <v>513283</v>
      </c>
      <c r="N7" s="69">
        <v>421645</v>
      </c>
      <c r="O7" s="69">
        <f t="shared" si="1"/>
        <v>91638</v>
      </c>
      <c r="P7" s="18"/>
    </row>
    <row r="8" spans="3:16" x14ac:dyDescent="0.35">
      <c r="C8" t="s">
        <v>60</v>
      </c>
      <c r="D8" s="31">
        <v>15000</v>
      </c>
      <c r="F8" s="93" t="s">
        <v>60</v>
      </c>
      <c r="G8" s="92">
        <v>15000</v>
      </c>
      <c r="K8" t="s">
        <v>102</v>
      </c>
      <c r="L8" s="69">
        <f t="shared" si="0"/>
        <v>3600</v>
      </c>
      <c r="M8" s="69">
        <v>3600</v>
      </c>
      <c r="N8" s="69">
        <v>4450</v>
      </c>
      <c r="O8" s="69">
        <f t="shared" si="1"/>
        <v>-850</v>
      </c>
      <c r="P8" s="18"/>
    </row>
    <row r="9" spans="3:16" x14ac:dyDescent="0.35">
      <c r="C9" s="2" t="s">
        <v>77</v>
      </c>
      <c r="D9" s="37">
        <v>420000</v>
      </c>
      <c r="F9" s="94"/>
      <c r="G9" s="95"/>
      <c r="K9" t="s">
        <v>103</v>
      </c>
      <c r="L9" s="69">
        <f t="shared" si="0"/>
        <v>48840</v>
      </c>
      <c r="M9" s="69">
        <v>48840</v>
      </c>
      <c r="N9" s="69"/>
      <c r="O9" s="69">
        <f t="shared" si="1"/>
        <v>48840</v>
      </c>
      <c r="P9" s="18"/>
    </row>
    <row r="10" spans="3:16" x14ac:dyDescent="0.35">
      <c r="C10" s="39" t="s">
        <v>19</v>
      </c>
      <c r="D10" s="40">
        <f>SUM(D5:D9)</f>
        <v>876000</v>
      </c>
      <c r="F10" s="89" t="s">
        <v>19</v>
      </c>
      <c r="G10" s="90">
        <f>SUM(G5:G9)</f>
        <v>453000</v>
      </c>
      <c r="K10" s="2" t="s">
        <v>104</v>
      </c>
      <c r="L10" s="70">
        <f t="shared" si="0"/>
        <v>7098</v>
      </c>
      <c r="M10" s="70">
        <v>7098</v>
      </c>
      <c r="N10" s="70"/>
      <c r="O10" s="70">
        <f t="shared" si="1"/>
        <v>7098</v>
      </c>
      <c r="P10" s="18"/>
    </row>
    <row r="11" spans="3:16" x14ac:dyDescent="0.35">
      <c r="F11" s="93"/>
      <c r="G11" s="93"/>
      <c r="K11" s="4" t="s">
        <v>106</v>
      </c>
      <c r="L11" s="71">
        <f>SUM(L5:L10)</f>
        <v>919706</v>
      </c>
      <c r="M11" s="71">
        <f t="shared" ref="M11:N11" si="2">SUM(M5:M10)</f>
        <v>919706</v>
      </c>
      <c r="N11" s="71">
        <f t="shared" si="2"/>
        <v>863507</v>
      </c>
      <c r="O11" s="71">
        <f t="shared" si="1"/>
        <v>56199</v>
      </c>
    </row>
    <row r="12" spans="3:16" x14ac:dyDescent="0.35">
      <c r="C12" s="6" t="s">
        <v>80</v>
      </c>
      <c r="D12" s="6"/>
      <c r="F12" s="87" t="s">
        <v>94</v>
      </c>
      <c r="G12" s="87"/>
    </row>
    <row r="13" spans="3:16" x14ac:dyDescent="0.35">
      <c r="C13" s="10" t="s">
        <v>46</v>
      </c>
      <c r="D13" s="18">
        <v>80000</v>
      </c>
      <c r="F13" s="91" t="s">
        <v>46</v>
      </c>
      <c r="G13" s="96">
        <v>80000</v>
      </c>
    </row>
    <row r="14" spans="3:16" x14ac:dyDescent="0.35">
      <c r="C14" s="10" t="s">
        <v>49</v>
      </c>
      <c r="D14" s="18">
        <v>15000</v>
      </c>
      <c r="F14" s="91" t="s">
        <v>49</v>
      </c>
      <c r="G14" s="96">
        <v>15000</v>
      </c>
    </row>
    <row r="15" spans="3:16" x14ac:dyDescent="0.35">
      <c r="C15" s="10" t="s">
        <v>50</v>
      </c>
      <c r="D15" s="18">
        <f>89000+12000</f>
        <v>101000</v>
      </c>
      <c r="F15" s="91" t="s">
        <v>50</v>
      </c>
      <c r="G15" s="96">
        <v>100000</v>
      </c>
    </row>
    <row r="16" spans="3:16" x14ac:dyDescent="0.35">
      <c r="C16" s="10" t="s">
        <v>51</v>
      </c>
      <c r="D16" s="18">
        <f>247000+120000+14000+267000-37000</f>
        <v>611000</v>
      </c>
      <c r="F16" s="91" t="s">
        <v>51</v>
      </c>
      <c r="G16" s="96">
        <v>193000</v>
      </c>
    </row>
    <row r="17" spans="3:10" x14ac:dyDescent="0.35">
      <c r="C17" s="10" t="s">
        <v>52</v>
      </c>
      <c r="D17" s="18">
        <v>40000</v>
      </c>
      <c r="F17" s="91" t="s">
        <v>52</v>
      </c>
      <c r="G17" s="96">
        <v>50000</v>
      </c>
    </row>
    <row r="18" spans="3:10" x14ac:dyDescent="0.35">
      <c r="C18" s="28" t="s">
        <v>54</v>
      </c>
      <c r="D18" s="19">
        <v>29000</v>
      </c>
      <c r="F18" s="97" t="s">
        <v>54</v>
      </c>
      <c r="G18" s="98">
        <v>15000</v>
      </c>
    </row>
    <row r="19" spans="3:10" x14ac:dyDescent="0.35">
      <c r="C19" s="39" t="s">
        <v>19</v>
      </c>
      <c r="D19" s="40">
        <f>SUM(D13:D18)</f>
        <v>876000</v>
      </c>
      <c r="F19" s="89" t="s">
        <v>19</v>
      </c>
      <c r="G19" s="90">
        <f>SUM(G13:G18)</f>
        <v>453000</v>
      </c>
    </row>
    <row r="20" spans="3:10" x14ac:dyDescent="0.35">
      <c r="C20" s="11" t="s">
        <v>55</v>
      </c>
      <c r="D20" s="26"/>
      <c r="F20" s="57"/>
      <c r="G20" s="57"/>
    </row>
    <row r="21" spans="3:10" x14ac:dyDescent="0.35">
      <c r="F21" s="89" t="s">
        <v>95</v>
      </c>
      <c r="G21" s="99">
        <f>G10-G19</f>
        <v>0</v>
      </c>
    </row>
    <row r="22" spans="3:10" x14ac:dyDescent="0.35">
      <c r="F22" s="57"/>
      <c r="G22" s="57"/>
    </row>
    <row r="24" spans="3:10" x14ac:dyDescent="0.35">
      <c r="F24" s="85" t="s">
        <v>114</v>
      </c>
      <c r="G24" s="86" t="s">
        <v>96</v>
      </c>
      <c r="H24" s="86" t="s">
        <v>113</v>
      </c>
      <c r="I24" s="86" t="s">
        <v>112</v>
      </c>
    </row>
    <row r="25" spans="3:10" x14ac:dyDescent="0.35">
      <c r="F25" s="74" t="s">
        <v>50</v>
      </c>
      <c r="G25" s="75">
        <v>-123725.25</v>
      </c>
      <c r="H25" s="76">
        <v>-125075.25</v>
      </c>
      <c r="I25" s="76">
        <v>1350</v>
      </c>
      <c r="J25" s="73"/>
    </row>
    <row r="26" spans="3:10" x14ac:dyDescent="0.35">
      <c r="F26" s="59" t="s">
        <v>108</v>
      </c>
      <c r="G26" s="79">
        <v>39538</v>
      </c>
      <c r="H26" s="80"/>
      <c r="I26" s="80">
        <v>39538</v>
      </c>
      <c r="J26" s="73"/>
    </row>
    <row r="27" spans="3:10" x14ac:dyDescent="0.35">
      <c r="F27" s="83" t="s">
        <v>50</v>
      </c>
      <c r="G27" s="84">
        <f>SUM(G25:G26)</f>
        <v>-84187.25</v>
      </c>
      <c r="H27" s="84">
        <f>SUM(H25:H26)</f>
        <v>-125075.25</v>
      </c>
      <c r="I27" s="84">
        <f>SUM(I25:I26)</f>
        <v>40888</v>
      </c>
      <c r="J27" s="73"/>
    </row>
    <row r="28" spans="3:10" x14ac:dyDescent="0.35">
      <c r="F28" s="57"/>
      <c r="G28" s="78"/>
      <c r="H28" s="77"/>
      <c r="I28" s="77"/>
      <c r="J28" s="73"/>
    </row>
    <row r="29" spans="3:10" x14ac:dyDescent="0.35">
      <c r="F29" s="57" t="s">
        <v>51</v>
      </c>
      <c r="G29" s="78">
        <v>99568</v>
      </c>
      <c r="H29" s="77">
        <v>-60896</v>
      </c>
      <c r="I29" s="77">
        <v>160464</v>
      </c>
      <c r="J29" s="73"/>
    </row>
    <row r="30" spans="3:10" x14ac:dyDescent="0.35">
      <c r="F30" s="57" t="s">
        <v>109</v>
      </c>
      <c r="G30" s="78">
        <v>-43048</v>
      </c>
      <c r="H30" s="77">
        <v>-43048</v>
      </c>
      <c r="I30" s="77"/>
      <c r="J30" s="73"/>
    </row>
    <row r="31" spans="3:10" x14ac:dyDescent="0.35">
      <c r="F31" s="57" t="s">
        <v>85</v>
      </c>
      <c r="G31" s="78">
        <v>-214283</v>
      </c>
      <c r="H31" s="77">
        <v>-421002</v>
      </c>
      <c r="I31" s="77">
        <v>206719</v>
      </c>
      <c r="J31" s="73"/>
    </row>
    <row r="32" spans="3:10" x14ac:dyDescent="0.35">
      <c r="F32" s="57" t="s">
        <v>110</v>
      </c>
      <c r="G32" s="78">
        <v>-159829</v>
      </c>
      <c r="H32" s="58">
        <v>-308179</v>
      </c>
      <c r="I32" s="77">
        <v>148350</v>
      </c>
      <c r="J32" s="73"/>
    </row>
    <row r="33" spans="6:10" x14ac:dyDescent="0.35">
      <c r="F33" s="59" t="s">
        <v>111</v>
      </c>
      <c r="G33" s="79">
        <v>-56890.45</v>
      </c>
      <c r="H33" s="80">
        <v>-56890.45</v>
      </c>
      <c r="I33" s="80"/>
      <c r="J33" s="73"/>
    </row>
    <row r="34" spans="6:10" x14ac:dyDescent="0.35">
      <c r="F34" s="83" t="s">
        <v>51</v>
      </c>
      <c r="G34" s="84">
        <f>SUM(G29:G33)</f>
        <v>-374482.45</v>
      </c>
      <c r="H34" s="84">
        <f>SUM(H29:H33)</f>
        <v>-890015.45</v>
      </c>
      <c r="I34" s="84">
        <f>SUM(I29:I33)</f>
        <v>515533</v>
      </c>
      <c r="J34" s="73"/>
    </row>
    <row r="35" spans="6:10" x14ac:dyDescent="0.35">
      <c r="F35" s="57"/>
      <c r="G35" s="78"/>
      <c r="H35" s="77"/>
      <c r="I35" s="77"/>
      <c r="J35" s="73"/>
    </row>
    <row r="36" spans="6:10" x14ac:dyDescent="0.35">
      <c r="F36" s="81" t="s">
        <v>115</v>
      </c>
      <c r="G36" s="82">
        <f>G27+G34</f>
        <v>-458669.7</v>
      </c>
      <c r="H36" s="82">
        <f>H27+H34</f>
        <v>-1015090.7</v>
      </c>
      <c r="I36" s="82">
        <f t="shared" ref="I36" si="3">I27+I34</f>
        <v>556421</v>
      </c>
      <c r="J36" s="73"/>
    </row>
    <row r="37" spans="6:10" x14ac:dyDescent="0.35">
      <c r="F37" s="57"/>
      <c r="G37" s="78"/>
      <c r="H37" s="77"/>
      <c r="I37" s="77"/>
      <c r="J37" s="73"/>
    </row>
    <row r="38" spans="6:10" x14ac:dyDescent="0.35">
      <c r="F38" s="57"/>
      <c r="G38" s="78"/>
      <c r="H38" s="77"/>
      <c r="I38" s="77"/>
      <c r="J38" s="73"/>
    </row>
    <row r="39" spans="6:10" x14ac:dyDescent="0.35">
      <c r="F39" s="57" t="s">
        <v>83</v>
      </c>
      <c r="G39" s="78">
        <v>283453.34000000003</v>
      </c>
      <c r="H39" s="77">
        <v>-75761</v>
      </c>
      <c r="I39" s="77">
        <f>346885+12329</f>
        <v>359214</v>
      </c>
      <c r="J39" s="73"/>
    </row>
    <row r="40" spans="6:10" x14ac:dyDescent="0.35">
      <c r="F40" s="57" t="s">
        <v>49</v>
      </c>
      <c r="G40" s="78">
        <v>-9569</v>
      </c>
      <c r="H40" s="77">
        <v>-9569</v>
      </c>
      <c r="I40" s="77"/>
      <c r="J40" s="73"/>
    </row>
    <row r="41" spans="6:10" x14ac:dyDescent="0.35">
      <c r="F41" s="59" t="s">
        <v>87</v>
      </c>
      <c r="G41" s="79">
        <v>-47895</v>
      </c>
      <c r="H41" s="80">
        <v>-64295</v>
      </c>
      <c r="I41" s="80">
        <v>16400</v>
      </c>
      <c r="J41" s="73"/>
    </row>
    <row r="42" spans="6:10" x14ac:dyDescent="0.35">
      <c r="F42" s="83" t="s">
        <v>73</v>
      </c>
      <c r="G42" s="84">
        <f>SUM(G39:G41)</f>
        <v>225989.34000000003</v>
      </c>
      <c r="H42" s="84">
        <f t="shared" ref="H42:I42" si="4">SUM(H39:H41)</f>
        <v>-149625</v>
      </c>
      <c r="I42" s="84">
        <f t="shared" si="4"/>
        <v>375614</v>
      </c>
    </row>
    <row r="43" spans="6:10" x14ac:dyDescent="0.35">
      <c r="F43" s="81"/>
      <c r="G43" s="82"/>
      <c r="H43" s="82"/>
      <c r="I43" s="82"/>
    </row>
    <row r="44" spans="6:10" x14ac:dyDescent="0.35">
      <c r="F44" s="81" t="s">
        <v>116</v>
      </c>
      <c r="G44" s="82">
        <f>232680-248445.52</f>
        <v>-15765.51999999999</v>
      </c>
      <c r="H44" s="82">
        <f>G44</f>
        <v>-15765.51999999999</v>
      </c>
      <c r="I44" s="82"/>
    </row>
    <row r="45" spans="6:10" x14ac:dyDescent="0.35">
      <c r="F45" s="59"/>
      <c r="G45" s="79"/>
      <c r="H45" s="59"/>
      <c r="I45" s="59"/>
    </row>
    <row r="46" spans="6:10" x14ac:dyDescent="0.35">
      <c r="F46" s="83" t="s">
        <v>95</v>
      </c>
      <c r="G46" s="84">
        <f>G36+G42+G44+G45</f>
        <v>-248445.87999999998</v>
      </c>
      <c r="H46" s="84">
        <f>H36+H42+H44</f>
        <v>-1180481.22</v>
      </c>
      <c r="I46" s="84">
        <f t="shared" ref="I46" si="5">I36+I42</f>
        <v>932035</v>
      </c>
    </row>
    <row r="48" spans="6:10" x14ac:dyDescent="0.35">
      <c r="G48" s="17"/>
    </row>
  </sheetData>
  <pageMargins left="0.7" right="0.7" top="0.75" bottom="0.75" header="0.3" footer="0.3"/>
  <pageSetup paperSize="9" orientation="portrait" r:id="rId1"/>
</worksheet>
</file>

<file path=docMetadata/LabelInfo.xml><?xml version="1.0" encoding="utf-8"?>
<clbl:labelList xmlns:clbl="http://schemas.microsoft.com/office/2020/mipLabelMetadata">
  <clbl:label id="{74c901f0-6a97-4cfa-8505-9542ce009b27}" enabled="0" method="" siteId="{74c901f0-6a97-4cfa-8505-9542ce009b27}" removed="1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3</vt:i4>
      </vt:variant>
    </vt:vector>
  </HeadingPairs>
  <TitlesOfParts>
    <vt:vector size="3" baseType="lpstr">
      <vt:lpstr>Blad1</vt:lpstr>
      <vt:lpstr>Budget 2024-2025</vt:lpstr>
      <vt:lpstr>2025-2026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Johan Häggroth</dc:creator>
  <cp:lastModifiedBy>Johan Häggroth</cp:lastModifiedBy>
  <dcterms:created xsi:type="dcterms:W3CDTF">2024-04-22T12:40:16Z</dcterms:created>
  <dcterms:modified xsi:type="dcterms:W3CDTF">2025-10-10T20:08:02Z</dcterms:modified>
</cp:coreProperties>
</file>